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Q:\Schools Support Team\Section 52\Outturn\2020-2021\"/>
    </mc:Choice>
  </mc:AlternateContent>
  <workbookProtection lockStructure="1"/>
  <bookViews>
    <workbookView xWindow="0" yWindow="0" windowWidth="23040" windowHeight="8292" tabRatio="696"/>
  </bookViews>
  <sheets>
    <sheet name="FrontPage" sheetId="13" r:id="rId1"/>
    <sheet name="Nursery" sheetId="10" state="hidden" r:id="rId2"/>
    <sheet name="Primary" sheetId="1" r:id="rId3"/>
    <sheet name="Middle" sheetId="17" r:id="rId4"/>
    <sheet name="Secondary" sheetId="8" r:id="rId5"/>
    <sheet name="Special" sheetId="9" r:id="rId6"/>
    <sheet name="Guidance" sheetId="16" r:id="rId7"/>
    <sheet name="Survey Response Burden" sheetId="14" r:id="rId8"/>
    <sheet name="Comments" sheetId="15" r:id="rId9"/>
    <sheet name="Transfer" sheetId="4" state="hidden" r:id="rId10"/>
    <sheet name="Details" sheetId="12" state="hidden" r:id="rId11"/>
    <sheet name="Lookup" sheetId="11" state="hidden" r:id="rId12"/>
  </sheets>
  <externalReferences>
    <externalReference r:id="rId13"/>
    <externalReference r:id="rId14"/>
    <externalReference r:id="rId15"/>
  </externalReferences>
  <definedNames>
    <definedName name="_Hlt2075404" localSheetId="6">Guidance!$B$9</definedName>
    <definedName name="_tab1">Transfer!$A$1:$F$481</definedName>
    <definedName name="Addresses">Details!$A$3:$L$25</definedName>
    <definedName name="Authcode" localSheetId="0">FrontPage!$O$6</definedName>
    <definedName name="Authcode">FrontPage!$O$6</definedName>
    <definedName name="Authority">[1]Details!$A$3:$C$26</definedName>
    <definedName name="EmptyNurs" localSheetId="3">Middle!#REF!</definedName>
    <definedName name="EmptyNurs">Nursery!#REF!</definedName>
    <definedName name="EmptyPrim" localSheetId="3">Primary!#REF!</definedName>
    <definedName name="EmptyPrim">Primary!#REF!</definedName>
    <definedName name="EmptySec" localSheetId="3">Secondary!#REF!</definedName>
    <definedName name="EmptySec">Secondary!#REF!</definedName>
    <definedName name="EmptySpec" localSheetId="3">Special!#REF!</definedName>
    <definedName name="EmptySpec">Special!#REF!</definedName>
    <definedName name="EndMid">Middle!$B$14</definedName>
    <definedName name="EndNurs" localSheetId="3">Middle!$B$14</definedName>
    <definedName name="EndNurs">Nursery!$B$22</definedName>
    <definedName name="EndPrim">Primary!$B$56</definedName>
    <definedName name="EndSec">Secondary!$B$18</definedName>
    <definedName name="EndSpec">Special!$B$14</definedName>
    <definedName name="EndTable">Transfer!$A$474</definedName>
    <definedName name="lang">[2]Home!$M$8</definedName>
    <definedName name="LEAAddress" localSheetId="0">FrontPage!$I$7</definedName>
    <definedName name="LEAAddress">#REF!</definedName>
    <definedName name="LEALookup">Lookup!$A$3:$C$25</definedName>
    <definedName name="LEAName" localSheetId="0">FrontPage!$I$6</definedName>
    <definedName name="LEAName">FrontPage!$I$6</definedName>
    <definedName name="LEANumber" localSheetId="0">FrontPage!$O$5</definedName>
    <definedName name="LEANumber">FrontPage!$O$5</definedName>
    <definedName name="MidCheck">Middle!$B$12:$B$13</definedName>
    <definedName name="MidSchools">Middle!$B$12</definedName>
    <definedName name="numbs" localSheetId="3">Transfer!#REF!</definedName>
    <definedName name="numbs">Transfer!#REF!</definedName>
    <definedName name="NursCheck" localSheetId="3">Middle!$B$12:$B$13</definedName>
    <definedName name="NursCheck">Nursery!$B$12:$B$21</definedName>
    <definedName name="NursSchools" localSheetId="3">Middle!$B$12</definedName>
    <definedName name="NursSchools">Nursery!$B$12</definedName>
    <definedName name="PrimCheck">Primary!$B$12:$B$55</definedName>
    <definedName name="PrimSchools">Primary!$B$12</definedName>
    <definedName name="_xlnm.Print_Area" localSheetId="8">Comments!$B$2:$D$19</definedName>
    <definedName name="_xlnm.Print_Area" localSheetId="10">Details!#REF!</definedName>
    <definedName name="_xlnm.Print_Area" localSheetId="0">FrontPage!$B$2:$N$41</definedName>
    <definedName name="_xlnm.Print_Area" localSheetId="3">Middle!$A$1:$K$15</definedName>
    <definedName name="_xlnm.Print_Area" localSheetId="1">Nursery!$A$1:$K$23</definedName>
    <definedName name="_xlnm.Print_Area" localSheetId="4">Secondary!$A$1:$K$19</definedName>
    <definedName name="_xlnm.Print_Area" localSheetId="5">Special!$A$1:$K$17</definedName>
    <definedName name="_xlnm.Print_Area" localSheetId="7">'Survey Response Burden'!$B$2:$J$16</definedName>
    <definedName name="_xlnm.Print_Titles" localSheetId="3">Middle!$1:$10</definedName>
    <definedName name="_xlnm.Print_Titles" localSheetId="1">Nursery!$1:$10</definedName>
    <definedName name="_xlnm.Print_Titles" localSheetId="2">Primary!$1:$11</definedName>
    <definedName name="_xlnm.Print_Titles" localSheetId="4">Secondary!$1:$11</definedName>
    <definedName name="_xlnm.Print_Titles" localSheetId="5">Special!$1:$10</definedName>
    <definedName name="SecCheck">Secondary!$B$12:$B$17</definedName>
    <definedName name="SecSchools">Secondary!$B$12</definedName>
    <definedName name="SpecCheck" localSheetId="3">Middle!$B$12:$B$13</definedName>
    <definedName name="SpecCheck" localSheetId="1">Nursery!$B$12:$B$21</definedName>
    <definedName name="SpecCheck">Special!$B$12:$B$13</definedName>
    <definedName name="SpecSchools" localSheetId="3">Middle!$B$12</definedName>
    <definedName name="SpecSchools" localSheetId="1">Nursery!$B$12</definedName>
    <definedName name="SpecSchools">Special!$B$12</definedName>
    <definedName name="UANumber">[1]FrontPage!$L$1</definedName>
    <definedName name="Year">Details!$C$27</definedName>
  </definedNames>
  <calcPr calcId="162913"/>
</workbook>
</file>

<file path=xl/calcChain.xml><?xml version="1.0" encoding="utf-8"?>
<calcChain xmlns="http://schemas.openxmlformats.org/spreadsheetml/2006/main">
  <c r="H13" i="9" l="1"/>
  <c r="I13" i="9"/>
  <c r="I12" i="9"/>
  <c r="H12" i="9"/>
  <c r="H13" i="8"/>
  <c r="I13" i="8"/>
  <c r="H14" i="8"/>
  <c r="I14" i="8"/>
  <c r="H15" i="8"/>
  <c r="I15" i="8"/>
  <c r="H16" i="8"/>
  <c r="I16" i="8"/>
  <c r="H17" i="8"/>
  <c r="I17" i="8"/>
  <c r="I12" i="8"/>
  <c r="H12" i="8"/>
  <c r="H13" i="17"/>
  <c r="I13" i="17"/>
  <c r="I12" i="17"/>
  <c r="H12" i="17"/>
  <c r="H13" i="1"/>
  <c r="I13" i="1"/>
  <c r="H14" i="1"/>
  <c r="I14" i="1"/>
  <c r="H15" i="1"/>
  <c r="I15" i="1"/>
  <c r="H16" i="1"/>
  <c r="I16" i="1"/>
  <c r="H17" i="1"/>
  <c r="I17" i="1"/>
  <c r="H18" i="1"/>
  <c r="I18" i="1"/>
  <c r="H19" i="1"/>
  <c r="I19" i="1"/>
  <c r="H20" i="1"/>
  <c r="I20" i="1"/>
  <c r="H21" i="1"/>
  <c r="I21" i="1"/>
  <c r="H22" i="1"/>
  <c r="I22" i="1"/>
  <c r="H23" i="1"/>
  <c r="I23" i="1"/>
  <c r="H24" i="1"/>
  <c r="I24" i="1"/>
  <c r="H25" i="1"/>
  <c r="I25" i="1"/>
  <c r="H26" i="1"/>
  <c r="I26" i="1"/>
  <c r="H27" i="1"/>
  <c r="I27" i="1"/>
  <c r="H28" i="1"/>
  <c r="I28" i="1"/>
  <c r="H29" i="1"/>
  <c r="I29" i="1"/>
  <c r="H30" i="1"/>
  <c r="I30" i="1"/>
  <c r="H31" i="1"/>
  <c r="I31" i="1"/>
  <c r="H32" i="1"/>
  <c r="I32" i="1"/>
  <c r="H33" i="1"/>
  <c r="I33" i="1"/>
  <c r="H34" i="1"/>
  <c r="I34" i="1"/>
  <c r="H35" i="1"/>
  <c r="I35" i="1"/>
  <c r="H36" i="1"/>
  <c r="I36" i="1"/>
  <c r="H37" i="1"/>
  <c r="I37" i="1"/>
  <c r="H38" i="1"/>
  <c r="I38" i="1"/>
  <c r="H39" i="1"/>
  <c r="I39" i="1"/>
  <c r="H40" i="1"/>
  <c r="I40" i="1"/>
  <c r="H41" i="1"/>
  <c r="I41" i="1"/>
  <c r="H42" i="1"/>
  <c r="I42" i="1"/>
  <c r="H43" i="1"/>
  <c r="I43" i="1"/>
  <c r="H44" i="1"/>
  <c r="I44" i="1"/>
  <c r="H45" i="1"/>
  <c r="I45" i="1"/>
  <c r="H46" i="1"/>
  <c r="I46" i="1"/>
  <c r="H47" i="1"/>
  <c r="I47" i="1"/>
  <c r="H48" i="1"/>
  <c r="I48" i="1"/>
  <c r="H49" i="1"/>
  <c r="I49" i="1"/>
  <c r="H50" i="1"/>
  <c r="I50" i="1"/>
  <c r="H51" i="1"/>
  <c r="I51" i="1"/>
  <c r="H52" i="1"/>
  <c r="I52" i="1"/>
  <c r="H53" i="1"/>
  <c r="I53" i="1"/>
  <c r="H54" i="1"/>
  <c r="I54" i="1"/>
  <c r="H55" i="1"/>
  <c r="I55" i="1"/>
  <c r="I12" i="1"/>
  <c r="H12" i="1"/>
  <c r="K13" i="17" l="1"/>
  <c r="K12" i="17"/>
  <c r="F13" i="17"/>
  <c r="G13" i="17" s="1"/>
  <c r="F12" i="17"/>
  <c r="G12" i="17" s="1"/>
  <c r="F360" i="4" s="1"/>
  <c r="K13" i="9"/>
  <c r="K12" i="9"/>
  <c r="F13" i="9"/>
  <c r="F423" i="4" s="1"/>
  <c r="F12" i="9"/>
  <c r="F422" i="4" s="1"/>
  <c r="K13" i="8"/>
  <c r="K14" i="8"/>
  <c r="K15" i="8"/>
  <c r="F415" i="4" s="1"/>
  <c r="K16" i="8"/>
  <c r="K19" i="8" s="1"/>
  <c r="F457" i="4" s="1"/>
  <c r="K17" i="8"/>
  <c r="K12" i="8"/>
  <c r="F13" i="8"/>
  <c r="G13" i="8" s="1"/>
  <c r="J13" i="8" s="1"/>
  <c r="F407" i="4" s="1"/>
  <c r="F14" i="8"/>
  <c r="G14" i="8" s="1"/>
  <c r="J14" i="8" s="1"/>
  <c r="F408" i="4" s="1"/>
  <c r="F15" i="8"/>
  <c r="F16" i="8"/>
  <c r="G16" i="8" s="1"/>
  <c r="F17" i="8"/>
  <c r="F387" i="4" s="1"/>
  <c r="F12" i="8"/>
  <c r="F382" i="4" s="1"/>
  <c r="K13" i="1"/>
  <c r="K14" i="1"/>
  <c r="K15" i="1"/>
  <c r="K16" i="1"/>
  <c r="K17" i="1"/>
  <c r="K18" i="1"/>
  <c r="K19" i="1"/>
  <c r="F317" i="4" s="1"/>
  <c r="K20" i="1"/>
  <c r="F318" i="4" s="1"/>
  <c r="K21" i="1"/>
  <c r="K22" i="1"/>
  <c r="K23" i="1"/>
  <c r="F321" i="4" s="1"/>
  <c r="K24" i="1"/>
  <c r="F322" i="4" s="1"/>
  <c r="K25" i="1"/>
  <c r="K26" i="1"/>
  <c r="K27" i="1"/>
  <c r="K28" i="1"/>
  <c r="F326" i="4" s="1"/>
  <c r="K29" i="1"/>
  <c r="K30" i="1"/>
  <c r="K31" i="1"/>
  <c r="K32" i="1"/>
  <c r="F330" i="4" s="1"/>
  <c r="K33" i="1"/>
  <c r="K34" i="1"/>
  <c r="K35" i="1"/>
  <c r="F333" i="4" s="1"/>
  <c r="K36" i="1"/>
  <c r="F334" i="4" s="1"/>
  <c r="K37" i="1"/>
  <c r="K38" i="1"/>
  <c r="K39" i="1"/>
  <c r="F337" i="4" s="1"/>
  <c r="K40" i="1"/>
  <c r="F338" i="4" s="1"/>
  <c r="K41" i="1"/>
  <c r="K42" i="1"/>
  <c r="K43" i="1"/>
  <c r="K44" i="1"/>
  <c r="F342" i="4" s="1"/>
  <c r="K45" i="1"/>
  <c r="K46" i="1"/>
  <c r="K47" i="1"/>
  <c r="K48" i="1"/>
  <c r="F346" i="4" s="1"/>
  <c r="K49" i="1"/>
  <c r="K50" i="1"/>
  <c r="K51" i="1"/>
  <c r="F349" i="4" s="1"/>
  <c r="K52" i="1"/>
  <c r="F350" i="4" s="1"/>
  <c r="K53" i="1"/>
  <c r="K54" i="1"/>
  <c r="K55" i="1"/>
  <c r="F353" i="4" s="1"/>
  <c r="K12" i="1"/>
  <c r="F310" i="4" s="1"/>
  <c r="F13" i="1"/>
  <c r="F14" i="1"/>
  <c r="F15" i="1"/>
  <c r="G15" i="1" s="1"/>
  <c r="F16" i="1"/>
  <c r="F94" i="4" s="1"/>
  <c r="F17" i="1"/>
  <c r="F18" i="1"/>
  <c r="G18" i="1" s="1"/>
  <c r="F19" i="1"/>
  <c r="F97" i="4" s="1"/>
  <c r="F20" i="1"/>
  <c r="F98" i="4" s="1"/>
  <c r="F21" i="1"/>
  <c r="F22" i="1"/>
  <c r="F23" i="1"/>
  <c r="G23" i="1" s="1"/>
  <c r="F24" i="1"/>
  <c r="F102" i="4" s="1"/>
  <c r="F25" i="1"/>
  <c r="F26" i="1"/>
  <c r="G26" i="1" s="1"/>
  <c r="F27" i="1"/>
  <c r="F28" i="1"/>
  <c r="F106" i="4" s="1"/>
  <c r="F29" i="1"/>
  <c r="F30" i="1"/>
  <c r="F31" i="1"/>
  <c r="F32" i="1"/>
  <c r="G32" i="1" s="1"/>
  <c r="F33" i="1"/>
  <c r="F34" i="1"/>
  <c r="F35" i="1"/>
  <c r="F113" i="4" s="1"/>
  <c r="F36" i="1"/>
  <c r="G36" i="1" s="1"/>
  <c r="F37" i="1"/>
  <c r="F38" i="1"/>
  <c r="F39" i="1"/>
  <c r="F117" i="4" s="1"/>
  <c r="F40" i="1"/>
  <c r="G40" i="1" s="1"/>
  <c r="F41" i="1"/>
  <c r="F42" i="1"/>
  <c r="F43" i="1"/>
  <c r="G43" i="1" s="1"/>
  <c r="F44" i="1"/>
  <c r="F122" i="4" s="1"/>
  <c r="F45" i="1"/>
  <c r="F46" i="1"/>
  <c r="G46" i="1" s="1"/>
  <c r="F47" i="1"/>
  <c r="F48" i="1"/>
  <c r="F126" i="4" s="1"/>
  <c r="F49" i="1"/>
  <c r="F50" i="1"/>
  <c r="F51" i="1"/>
  <c r="F129" i="4" s="1"/>
  <c r="F52" i="1"/>
  <c r="G52" i="1" s="1"/>
  <c r="F53" i="1"/>
  <c r="F54" i="1"/>
  <c r="F55" i="1"/>
  <c r="F133" i="4" s="1"/>
  <c r="F12" i="1"/>
  <c r="G12" i="1" s="1"/>
  <c r="F18" i="13"/>
  <c r="F16" i="13"/>
  <c r="F20" i="13"/>
  <c r="G20" i="13"/>
  <c r="I6" i="13"/>
  <c r="C4" i="15"/>
  <c r="I7" i="13"/>
  <c r="I8" i="13"/>
  <c r="I9" i="13"/>
  <c r="I10" i="13"/>
  <c r="I11" i="13"/>
  <c r="I12" i="13"/>
  <c r="A474" i="4"/>
  <c r="A475" i="4"/>
  <c r="A476" i="4"/>
  <c r="A477" i="4"/>
  <c r="A478" i="4"/>
  <c r="A479" i="4"/>
  <c r="A480" i="4"/>
  <c r="A481" i="4"/>
  <c r="E474" i="4"/>
  <c r="E475" i="4"/>
  <c r="E476" i="4"/>
  <c r="E477" i="4"/>
  <c r="E478" i="4"/>
  <c r="E479" i="4"/>
  <c r="E480" i="4"/>
  <c r="E481" i="4"/>
  <c r="F369" i="4"/>
  <c r="F368" i="4"/>
  <c r="F365" i="4"/>
  <c r="F364" i="4"/>
  <c r="F363" i="4"/>
  <c r="F362" i="4"/>
  <c r="F359" i="4"/>
  <c r="F358" i="4"/>
  <c r="F357" i="4"/>
  <c r="F356" i="4"/>
  <c r="F355" i="4"/>
  <c r="F354" i="4"/>
  <c r="E364" i="4"/>
  <c r="E365" i="4"/>
  <c r="E366" i="4"/>
  <c r="E367" i="4"/>
  <c r="E368" i="4"/>
  <c r="E369"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C369" i="4"/>
  <c r="C368" i="4"/>
  <c r="C366" i="4"/>
  <c r="C367" i="4"/>
  <c r="C364" i="4"/>
  <c r="C365" i="4"/>
  <c r="C362" i="4"/>
  <c r="E362" i="4"/>
  <c r="E363" i="4"/>
  <c r="C363" i="4"/>
  <c r="C360" i="4"/>
  <c r="C361" i="4"/>
  <c r="C358" i="4"/>
  <c r="C359" i="4"/>
  <c r="C356" i="4"/>
  <c r="C357" i="4"/>
  <c r="C354" i="4"/>
  <c r="C355" i="4"/>
  <c r="E354" i="4"/>
  <c r="E355" i="4"/>
  <c r="E356" i="4"/>
  <c r="E357" i="4"/>
  <c r="E358" i="4"/>
  <c r="E359" i="4"/>
  <c r="E360" i="4"/>
  <c r="E361" i="4"/>
  <c r="K15" i="17"/>
  <c r="F481" i="4" s="1"/>
  <c r="I15" i="17"/>
  <c r="F479" i="4" s="1"/>
  <c r="H15" i="17"/>
  <c r="F478" i="4" s="1"/>
  <c r="F15" i="17"/>
  <c r="F476" i="4" s="1"/>
  <c r="E15" i="17"/>
  <c r="F475" i="4"/>
  <c r="D15" i="17"/>
  <c r="D17" i="9" s="1"/>
  <c r="F466" i="4" s="1"/>
  <c r="F474" i="4"/>
  <c r="K10" i="17"/>
  <c r="J10" i="17"/>
  <c r="I10" i="17"/>
  <c r="H10" i="17"/>
  <c r="G10" i="17"/>
  <c r="F10" i="17"/>
  <c r="E10" i="17"/>
  <c r="D10" i="17"/>
  <c r="K9" i="17"/>
  <c r="J9" i="17"/>
  <c r="I9" i="17"/>
  <c r="H9" i="17"/>
  <c r="G9" i="17"/>
  <c r="F9" i="17"/>
  <c r="E9" i="17"/>
  <c r="D9" i="17"/>
  <c r="J8" i="17"/>
  <c r="I8" i="17"/>
  <c r="H8" i="17"/>
  <c r="G8" i="17"/>
  <c r="F8" i="17"/>
  <c r="E8" i="17"/>
  <c r="D8" i="17"/>
  <c r="C8" i="17"/>
  <c r="J7" i="17"/>
  <c r="I7" i="17"/>
  <c r="H7" i="17"/>
  <c r="G7" i="17"/>
  <c r="F7" i="17"/>
  <c r="E7" i="17"/>
  <c r="D7" i="17"/>
  <c r="C7" i="17"/>
  <c r="K6" i="17"/>
  <c r="J6" i="17"/>
  <c r="I6" i="17"/>
  <c r="H6" i="17"/>
  <c r="G6" i="17"/>
  <c r="F6" i="17"/>
  <c r="E6" i="17"/>
  <c r="D6" i="17"/>
  <c r="C6" i="17"/>
  <c r="B6" i="17"/>
  <c r="J1" i="17"/>
  <c r="F1" i="17"/>
  <c r="D1" i="17"/>
  <c r="A1" i="17"/>
  <c r="C28" i="12"/>
  <c r="E1" i="10"/>
  <c r="D2" i="15"/>
  <c r="I2" i="14"/>
  <c r="O5" i="13"/>
  <c r="K1" i="1"/>
  <c r="G7" i="10"/>
  <c r="G8" i="10"/>
  <c r="G9" i="10"/>
  <c r="J8" i="10"/>
  <c r="K9" i="10"/>
  <c r="J9" i="10"/>
  <c r="I9" i="10"/>
  <c r="H9" i="10"/>
  <c r="F9" i="10"/>
  <c r="E9" i="10"/>
  <c r="D9" i="10"/>
  <c r="I8" i="10"/>
  <c r="H8" i="10"/>
  <c r="F8" i="10"/>
  <c r="E8" i="10"/>
  <c r="D8" i="10"/>
  <c r="C8" i="10"/>
  <c r="J7" i="10"/>
  <c r="I7" i="10"/>
  <c r="H7" i="10"/>
  <c r="F7" i="10"/>
  <c r="E7" i="10"/>
  <c r="D7" i="10"/>
  <c r="C7" i="10"/>
  <c r="K6" i="10"/>
  <c r="J6" i="10"/>
  <c r="I6" i="10"/>
  <c r="H6" i="10"/>
  <c r="G6" i="10"/>
  <c r="F6" i="10"/>
  <c r="E6" i="10"/>
  <c r="D6" i="10"/>
  <c r="C6" i="10"/>
  <c r="B6" i="10"/>
  <c r="G12" i="10"/>
  <c r="J12" i="10"/>
  <c r="G13" i="10"/>
  <c r="J13" i="10"/>
  <c r="G14" i="10"/>
  <c r="J14" i="10"/>
  <c r="G15" i="10"/>
  <c r="J15" i="10" s="1"/>
  <c r="G16" i="10"/>
  <c r="J16" i="10" s="1"/>
  <c r="G17" i="10"/>
  <c r="G18" i="10"/>
  <c r="J18" i="10"/>
  <c r="G19" i="10"/>
  <c r="J19" i="10"/>
  <c r="G20" i="10"/>
  <c r="J20" i="10"/>
  <c r="G21" i="10"/>
  <c r="I23" i="10"/>
  <c r="F439" i="4" s="1"/>
  <c r="K23" i="10"/>
  <c r="F441" i="4"/>
  <c r="H23" i="10"/>
  <c r="F438" i="4"/>
  <c r="F23" i="10"/>
  <c r="F436" i="4" s="1"/>
  <c r="E23" i="10"/>
  <c r="F435" i="4" s="1"/>
  <c r="D23" i="10"/>
  <c r="J1" i="10"/>
  <c r="F1" i="10"/>
  <c r="D1" i="10"/>
  <c r="A1" i="10"/>
  <c r="G13" i="1"/>
  <c r="J13" i="1" s="1"/>
  <c r="F267" i="4" s="1"/>
  <c r="G14" i="1"/>
  <c r="J14" i="1" s="1"/>
  <c r="F268" i="4" s="1"/>
  <c r="G17" i="1"/>
  <c r="F139" i="4" s="1"/>
  <c r="J17" i="1"/>
  <c r="F271" i="4" s="1"/>
  <c r="G19" i="1"/>
  <c r="J19" i="1" s="1"/>
  <c r="F273" i="4" s="1"/>
  <c r="G20" i="1"/>
  <c r="J20" i="1" s="1"/>
  <c r="F274" i="4" s="1"/>
  <c r="G21" i="1"/>
  <c r="J21" i="1"/>
  <c r="F275" i="4" s="1"/>
  <c r="G22" i="1"/>
  <c r="J22" i="1"/>
  <c r="F276" i="4" s="1"/>
  <c r="G25" i="1"/>
  <c r="F147" i="4" s="1"/>
  <c r="J25" i="1"/>
  <c r="F279" i="4" s="1"/>
  <c r="G27" i="1"/>
  <c r="J27" i="1" s="1"/>
  <c r="F281" i="4" s="1"/>
  <c r="G28" i="1"/>
  <c r="J28" i="1" s="1"/>
  <c r="F282" i="4" s="1"/>
  <c r="G29" i="1"/>
  <c r="J29" i="1"/>
  <c r="F283" i="4" s="1"/>
  <c r="G30" i="1"/>
  <c r="G31" i="1"/>
  <c r="J31" i="1" s="1"/>
  <c r="F285" i="4" s="1"/>
  <c r="G33" i="1"/>
  <c r="J33" i="1" s="1"/>
  <c r="F287" i="4" s="1"/>
  <c r="G34" i="1"/>
  <c r="J34" i="1" s="1"/>
  <c r="F288" i="4" s="1"/>
  <c r="G35" i="1"/>
  <c r="F157" i="4" s="1"/>
  <c r="G37" i="1"/>
  <c r="G38" i="1"/>
  <c r="J38" i="1" s="1"/>
  <c r="F292" i="4" s="1"/>
  <c r="F160" i="4"/>
  <c r="G39" i="1"/>
  <c r="J39" i="1" s="1"/>
  <c r="F293" i="4" s="1"/>
  <c r="G41" i="1"/>
  <c r="G42" i="1"/>
  <c r="F164" i="4" s="1"/>
  <c r="J42" i="1"/>
  <c r="F296" i="4" s="1"/>
  <c r="G45" i="1"/>
  <c r="J45" i="1"/>
  <c r="F299" i="4" s="1"/>
  <c r="G47" i="1"/>
  <c r="J47" i="1" s="1"/>
  <c r="F301" i="4" s="1"/>
  <c r="G48" i="1"/>
  <c r="J48" i="1" s="1"/>
  <c r="F302" i="4" s="1"/>
  <c r="G49" i="1"/>
  <c r="F171" i="4"/>
  <c r="G50" i="1"/>
  <c r="F172" i="4" s="1"/>
  <c r="G51" i="1"/>
  <c r="J51" i="1" s="1"/>
  <c r="F305" i="4" s="1"/>
  <c r="G53" i="1"/>
  <c r="J53" i="1" s="1"/>
  <c r="F307" i="4" s="1"/>
  <c r="G54" i="1"/>
  <c r="F176" i="4" s="1"/>
  <c r="G55" i="1"/>
  <c r="J55" i="1" s="1"/>
  <c r="F309" i="4" s="1"/>
  <c r="I57" i="1"/>
  <c r="H57" i="1"/>
  <c r="F446" i="4" s="1"/>
  <c r="E57" i="1"/>
  <c r="F443" i="4" s="1"/>
  <c r="D57" i="1"/>
  <c r="J8" i="8"/>
  <c r="G8" i="8"/>
  <c r="G7" i="8"/>
  <c r="K9" i="8"/>
  <c r="J9" i="8"/>
  <c r="I9" i="8"/>
  <c r="H9" i="8"/>
  <c r="G9" i="8"/>
  <c r="F9" i="8"/>
  <c r="E9" i="8"/>
  <c r="D9" i="8"/>
  <c r="I8" i="8"/>
  <c r="H8" i="8"/>
  <c r="F8" i="8"/>
  <c r="E8" i="8"/>
  <c r="D8" i="8"/>
  <c r="C8" i="8"/>
  <c r="J7" i="8"/>
  <c r="I7" i="8"/>
  <c r="H7" i="8"/>
  <c r="F7" i="8"/>
  <c r="E7" i="8"/>
  <c r="D7" i="8"/>
  <c r="C7" i="8"/>
  <c r="K6" i="8"/>
  <c r="J6" i="8"/>
  <c r="I6" i="8"/>
  <c r="H6" i="8"/>
  <c r="G6" i="8"/>
  <c r="F6" i="8"/>
  <c r="E6" i="8"/>
  <c r="D6" i="8"/>
  <c r="C6" i="8"/>
  <c r="B6" i="8"/>
  <c r="J1" i="8"/>
  <c r="F1" i="8"/>
  <c r="D1" i="8"/>
  <c r="A1" i="8"/>
  <c r="G12" i="8"/>
  <c r="F388" i="4" s="1"/>
  <c r="G15" i="8"/>
  <c r="J15" i="8" s="1"/>
  <c r="F409" i="4" s="1"/>
  <c r="G17" i="8"/>
  <c r="F393" i="4" s="1"/>
  <c r="I19" i="8"/>
  <c r="H19" i="8"/>
  <c r="F454" i="4" s="1"/>
  <c r="E19" i="8"/>
  <c r="F451" i="4" s="1"/>
  <c r="D19" i="8"/>
  <c r="F450" i="4" s="1"/>
  <c r="H15" i="9"/>
  <c r="F462" i="4"/>
  <c r="I15" i="9"/>
  <c r="F463" i="4" s="1"/>
  <c r="G12" i="9"/>
  <c r="J12" i="9" s="1"/>
  <c r="F430" i="4" s="1"/>
  <c r="K15" i="9"/>
  <c r="F465" i="4" s="1"/>
  <c r="F15" i="9"/>
  <c r="F460" i="4" s="1"/>
  <c r="E15" i="9"/>
  <c r="D15" i="9"/>
  <c r="F458" i="4" s="1"/>
  <c r="G7" i="9"/>
  <c r="G8" i="9"/>
  <c r="G9" i="9"/>
  <c r="J8" i="9"/>
  <c r="K9" i="9"/>
  <c r="J9" i="9"/>
  <c r="I9" i="9"/>
  <c r="H9" i="9"/>
  <c r="F9" i="9"/>
  <c r="E9" i="9"/>
  <c r="D9" i="9"/>
  <c r="I8" i="9"/>
  <c r="H8" i="9"/>
  <c r="F8" i="9"/>
  <c r="E8" i="9"/>
  <c r="D8" i="9"/>
  <c r="C8" i="9"/>
  <c r="J7" i="9"/>
  <c r="I7" i="9"/>
  <c r="H7" i="9"/>
  <c r="F7" i="9"/>
  <c r="E7" i="9"/>
  <c r="D7" i="9"/>
  <c r="C7" i="9"/>
  <c r="K6" i="9"/>
  <c r="J6" i="9"/>
  <c r="I6" i="9"/>
  <c r="H6" i="9"/>
  <c r="G6" i="9"/>
  <c r="F6" i="9"/>
  <c r="E6" i="9"/>
  <c r="D6" i="9"/>
  <c r="C6" i="9"/>
  <c r="B6" i="9"/>
  <c r="J1" i="9"/>
  <c r="F1" i="9"/>
  <c r="D1" i="9"/>
  <c r="A1" i="9"/>
  <c r="E2" i="4"/>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E414" i="4"/>
  <c r="E415" i="4"/>
  <c r="E416" i="4"/>
  <c r="E417" i="4"/>
  <c r="E418" i="4"/>
  <c r="E419" i="4"/>
  <c r="E420" i="4"/>
  <c r="E421" i="4"/>
  <c r="E422" i="4"/>
  <c r="E423" i="4"/>
  <c r="E424" i="4"/>
  <c r="E425" i="4"/>
  <c r="E426" i="4"/>
  <c r="E427" i="4"/>
  <c r="E428" i="4"/>
  <c r="E429" i="4"/>
  <c r="E430" i="4"/>
  <c r="E431" i="4"/>
  <c r="E432" i="4"/>
  <c r="E433" i="4"/>
  <c r="E434" i="4"/>
  <c r="E435" i="4"/>
  <c r="E436" i="4"/>
  <c r="E437" i="4"/>
  <c r="E438" i="4"/>
  <c r="E439" i="4"/>
  <c r="E440" i="4"/>
  <c r="E441" i="4"/>
  <c r="E442" i="4"/>
  <c r="E443" i="4"/>
  <c r="E444" i="4"/>
  <c r="E445" i="4"/>
  <c r="E446" i="4"/>
  <c r="E447" i="4"/>
  <c r="E448" i="4"/>
  <c r="E449" i="4"/>
  <c r="E450" i="4"/>
  <c r="E451" i="4"/>
  <c r="E452" i="4"/>
  <c r="E453" i="4"/>
  <c r="E454" i="4"/>
  <c r="E455" i="4"/>
  <c r="E456" i="4"/>
  <c r="E457" i="4"/>
  <c r="E458" i="4"/>
  <c r="E459" i="4"/>
  <c r="E460" i="4"/>
  <c r="E461" i="4"/>
  <c r="E462" i="4"/>
  <c r="E463" i="4"/>
  <c r="E464" i="4"/>
  <c r="E465" i="4"/>
  <c r="E466" i="4"/>
  <c r="E467" i="4"/>
  <c r="E468" i="4"/>
  <c r="E469" i="4"/>
  <c r="E470" i="4"/>
  <c r="E471" i="4"/>
  <c r="E472" i="4"/>
  <c r="E473" i="4"/>
  <c r="F455" i="4"/>
  <c r="F442" i="4"/>
  <c r="F433" i="4"/>
  <c r="F432" i="4"/>
  <c r="C433" i="4"/>
  <c r="C432" i="4"/>
  <c r="C431" i="4"/>
  <c r="C430" i="4"/>
  <c r="F429" i="4"/>
  <c r="F428" i="4"/>
  <c r="F427" i="4"/>
  <c r="F426" i="4"/>
  <c r="C429" i="4"/>
  <c r="C428" i="4"/>
  <c r="C427" i="4"/>
  <c r="C426" i="4"/>
  <c r="C425" i="4"/>
  <c r="C424" i="4"/>
  <c r="C423" i="4"/>
  <c r="C422" i="4"/>
  <c r="F421" i="4"/>
  <c r="F420" i="4"/>
  <c r="C421" i="4"/>
  <c r="C420" i="4"/>
  <c r="F419" i="4"/>
  <c r="F418" i="4"/>
  <c r="C419" i="4"/>
  <c r="C418" i="4"/>
  <c r="F413" i="4"/>
  <c r="F414" i="4"/>
  <c r="F417" i="4"/>
  <c r="F412" i="4"/>
  <c r="C413" i="4"/>
  <c r="C414" i="4"/>
  <c r="C415" i="4"/>
  <c r="C416" i="4"/>
  <c r="C417" i="4"/>
  <c r="C412" i="4"/>
  <c r="C407" i="4"/>
  <c r="C408" i="4"/>
  <c r="C409" i="4"/>
  <c r="C410" i="4"/>
  <c r="C411" i="4"/>
  <c r="C406" i="4"/>
  <c r="F401" i="4"/>
  <c r="F402" i="4"/>
  <c r="F403" i="4"/>
  <c r="F404" i="4"/>
  <c r="F405" i="4"/>
  <c r="F400" i="4"/>
  <c r="C401" i="4"/>
  <c r="C402" i="4"/>
  <c r="C403" i="4"/>
  <c r="C404" i="4"/>
  <c r="C405" i="4"/>
  <c r="C400" i="4"/>
  <c r="F395" i="4"/>
  <c r="F396" i="4"/>
  <c r="F397" i="4"/>
  <c r="F398" i="4"/>
  <c r="F399" i="4"/>
  <c r="F394" i="4"/>
  <c r="C395" i="4"/>
  <c r="C396" i="4"/>
  <c r="C397" i="4"/>
  <c r="C398" i="4"/>
  <c r="C399" i="4"/>
  <c r="C394" i="4"/>
  <c r="F391" i="4"/>
  <c r="C389" i="4"/>
  <c r="C390" i="4"/>
  <c r="C391" i="4"/>
  <c r="C392" i="4"/>
  <c r="C393" i="4"/>
  <c r="C388" i="4"/>
  <c r="F383" i="4"/>
  <c r="F384" i="4"/>
  <c r="F385" i="4"/>
  <c r="C383" i="4"/>
  <c r="C384" i="4"/>
  <c r="C385" i="4"/>
  <c r="C386" i="4"/>
  <c r="C387" i="4"/>
  <c r="C382" i="4"/>
  <c r="F377" i="4"/>
  <c r="F378" i="4"/>
  <c r="F379" i="4"/>
  <c r="F380" i="4"/>
  <c r="F381" i="4"/>
  <c r="F376" i="4"/>
  <c r="C377" i="4"/>
  <c r="C378" i="4"/>
  <c r="C379" i="4"/>
  <c r="C380" i="4"/>
  <c r="C381" i="4"/>
  <c r="C376" i="4"/>
  <c r="F371" i="4"/>
  <c r="F372" i="4"/>
  <c r="F373" i="4"/>
  <c r="F374" i="4"/>
  <c r="F375" i="4"/>
  <c r="F370" i="4"/>
  <c r="C371" i="4"/>
  <c r="C372" i="4"/>
  <c r="C373" i="4"/>
  <c r="C374" i="4"/>
  <c r="C375" i="4"/>
  <c r="C370" i="4"/>
  <c r="F311" i="4"/>
  <c r="F312" i="4"/>
  <c r="F313" i="4"/>
  <c r="F315" i="4"/>
  <c r="F316" i="4"/>
  <c r="F319" i="4"/>
  <c r="F320" i="4"/>
  <c r="F323" i="4"/>
  <c r="F324" i="4"/>
  <c r="F325" i="4"/>
  <c r="F327" i="4"/>
  <c r="F328" i="4"/>
  <c r="F329" i="4"/>
  <c r="F331" i="4"/>
  <c r="F332" i="4"/>
  <c r="F335" i="4"/>
  <c r="F336" i="4"/>
  <c r="F339" i="4"/>
  <c r="F340" i="4"/>
  <c r="F341" i="4"/>
  <c r="F343" i="4"/>
  <c r="F344" i="4"/>
  <c r="F345" i="4"/>
  <c r="F347" i="4"/>
  <c r="F348" i="4"/>
  <c r="F351" i="4"/>
  <c r="F352"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10"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266"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22"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178" i="4"/>
  <c r="F143" i="4"/>
  <c r="F144" i="4"/>
  <c r="F149" i="4"/>
  <c r="F151" i="4"/>
  <c r="F155" i="4"/>
  <c r="F167" i="4"/>
  <c r="F175" i="4"/>
  <c r="F177"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34" i="4"/>
  <c r="F91" i="4"/>
  <c r="F92" i="4"/>
  <c r="F93" i="4"/>
  <c r="F95" i="4"/>
  <c r="F96" i="4"/>
  <c r="F99" i="4"/>
  <c r="F100" i="4"/>
  <c r="F103" i="4"/>
  <c r="F104" i="4"/>
  <c r="F105" i="4"/>
  <c r="F107" i="4"/>
  <c r="F108" i="4"/>
  <c r="F109" i="4"/>
  <c r="F111" i="4"/>
  <c r="F112" i="4"/>
  <c r="F115" i="4"/>
  <c r="F116" i="4"/>
  <c r="F119" i="4"/>
  <c r="F120" i="4"/>
  <c r="F121" i="4"/>
  <c r="F123" i="4"/>
  <c r="F124" i="4"/>
  <c r="F125" i="4"/>
  <c r="F127" i="4"/>
  <c r="F128" i="4"/>
  <c r="F131" i="4"/>
  <c r="F132"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90"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46"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2" i="4"/>
  <c r="C42" i="4"/>
  <c r="C43" i="4"/>
  <c r="C44" i="4"/>
  <c r="C45"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2" i="4"/>
  <c r="D10" i="9"/>
  <c r="D10" i="8"/>
  <c r="D10" i="10"/>
  <c r="E10" i="9"/>
  <c r="E10" i="8"/>
  <c r="E10" i="10"/>
  <c r="F10" i="9"/>
  <c r="F10" i="8"/>
  <c r="F10" i="10"/>
  <c r="K10" i="9"/>
  <c r="J10" i="9"/>
  <c r="I10" i="9"/>
  <c r="H10" i="9"/>
  <c r="G10" i="9"/>
  <c r="K10" i="8"/>
  <c r="J10" i="8"/>
  <c r="I10" i="8"/>
  <c r="H10" i="8"/>
  <c r="G10" i="8"/>
  <c r="K10" i="10"/>
  <c r="J10" i="10"/>
  <c r="I10" i="10"/>
  <c r="H10" i="10"/>
  <c r="G10" i="10"/>
  <c r="B5" i="16"/>
  <c r="E1" i="1"/>
  <c r="E1" i="8"/>
  <c r="E1" i="9"/>
  <c r="E1" i="17"/>
  <c r="B12" i="16"/>
  <c r="J21" i="10"/>
  <c r="G1" i="1"/>
  <c r="G1" i="17" s="1"/>
  <c r="C2" i="13"/>
  <c r="B2" i="15" s="1"/>
  <c r="C2" i="14"/>
  <c r="J17" i="10"/>
  <c r="F156" i="4"/>
  <c r="F159" i="4"/>
  <c r="J37" i="1"/>
  <c r="F291" i="4" s="1"/>
  <c r="J30" i="1"/>
  <c r="F284" i="4" s="1"/>
  <c r="F152" i="4"/>
  <c r="F434" i="4"/>
  <c r="J41" i="1"/>
  <c r="F295" i="4" s="1"/>
  <c r="F163" i="4"/>
  <c r="F135" i="4"/>
  <c r="G1" i="9"/>
  <c r="I3" i="14"/>
  <c r="B3" i="16"/>
  <c r="F459" i="4"/>
  <c r="F424" i="4"/>
  <c r="J54" i="1"/>
  <c r="F308" i="4" s="1"/>
  <c r="F141" i="4"/>
  <c r="J49" i="1"/>
  <c r="F303" i="4" s="1"/>
  <c r="F161" i="4"/>
  <c r="K1" i="8"/>
  <c r="K1" i="17"/>
  <c r="K1" i="10"/>
  <c r="K1" i="9"/>
  <c r="J43" i="1" l="1"/>
  <c r="F297" i="4" s="1"/>
  <c r="F165" i="4"/>
  <c r="J23" i="1"/>
  <c r="F277" i="4" s="1"/>
  <c r="F145" i="4"/>
  <c r="J15" i="1"/>
  <c r="F269" i="4" s="1"/>
  <c r="F137" i="4"/>
  <c r="J13" i="17"/>
  <c r="F367" i="4" s="1"/>
  <c r="F361" i="4"/>
  <c r="J23" i="10"/>
  <c r="F440" i="4" s="1"/>
  <c r="F168" i="4"/>
  <c r="J46" i="1"/>
  <c r="F300" i="4" s="1"/>
  <c r="F148" i="4"/>
  <c r="J26" i="1"/>
  <c r="F280" i="4" s="1"/>
  <c r="F140" i="4"/>
  <c r="J18" i="1"/>
  <c r="F272" i="4" s="1"/>
  <c r="F136" i="4"/>
  <c r="E17" i="9"/>
  <c r="F467" i="4" s="1"/>
  <c r="G13" i="9"/>
  <c r="G44" i="1"/>
  <c r="J44" i="1" s="1"/>
  <c r="F298" i="4" s="1"/>
  <c r="G24" i="1"/>
  <c r="G16" i="1"/>
  <c r="J16" i="1" s="1"/>
  <c r="F270" i="4" s="1"/>
  <c r="K57" i="1"/>
  <c r="G1" i="10"/>
  <c r="G15" i="9"/>
  <c r="F461" i="4" s="1"/>
  <c r="G23" i="10"/>
  <c r="F437" i="4" s="1"/>
  <c r="F173" i="4"/>
  <c r="J35" i="1"/>
  <c r="F289" i="4" s="1"/>
  <c r="G1" i="8"/>
  <c r="F169" i="4"/>
  <c r="J50" i="1"/>
  <c r="F304" i="4" s="1"/>
  <c r="F101" i="4"/>
  <c r="F153" i="4"/>
  <c r="I17" i="9"/>
  <c r="F471" i="4" s="1"/>
  <c r="H17" i="9"/>
  <c r="F470" i="4" s="1"/>
  <c r="F447" i="4"/>
  <c r="G15" i="17"/>
  <c r="F477" i="4" s="1"/>
  <c r="J12" i="17"/>
  <c r="F416" i="4"/>
  <c r="F389" i="4"/>
  <c r="J17" i="8"/>
  <c r="F411" i="4" s="1"/>
  <c r="F392" i="4"/>
  <c r="J16" i="8"/>
  <c r="F410" i="4" s="1"/>
  <c r="F386" i="4"/>
  <c r="F390" i="4"/>
  <c r="F19" i="8"/>
  <c r="F452" i="4" s="1"/>
  <c r="J12" i="8"/>
  <c r="G19" i="8"/>
  <c r="F453" i="4" s="1"/>
  <c r="F314" i="4"/>
  <c r="F449" i="4"/>
  <c r="K17" i="9"/>
  <c r="F473" i="4" s="1"/>
  <c r="F174" i="4"/>
  <c r="J52" i="1"/>
  <c r="F306" i="4" s="1"/>
  <c r="F162" i="4"/>
  <c r="J40" i="1"/>
  <c r="F294" i="4" s="1"/>
  <c r="J36" i="1"/>
  <c r="F290" i="4" s="1"/>
  <c r="F158" i="4"/>
  <c r="F154" i="4"/>
  <c r="J32" i="1"/>
  <c r="F286" i="4" s="1"/>
  <c r="F130" i="4"/>
  <c r="F118" i="4"/>
  <c r="F114" i="4"/>
  <c r="F110" i="4"/>
  <c r="F150" i="4"/>
  <c r="F138" i="4"/>
  <c r="F170" i="4"/>
  <c r="F166" i="4"/>
  <c r="F142" i="4"/>
  <c r="J12" i="1"/>
  <c r="F134" i="4"/>
  <c r="F90" i="4"/>
  <c r="F57" i="1"/>
  <c r="J13" i="9" l="1"/>
  <c r="F425" i="4"/>
  <c r="J24" i="1"/>
  <c r="F278" i="4" s="1"/>
  <c r="F146" i="4"/>
  <c r="G57" i="1"/>
  <c r="J15" i="17"/>
  <c r="F480" i="4" s="1"/>
  <c r="F366" i="4"/>
  <c r="J19" i="8"/>
  <c r="F456" i="4" s="1"/>
  <c r="F406" i="4"/>
  <c r="F266" i="4"/>
  <c r="J57" i="1"/>
  <c r="F17" i="9"/>
  <c r="F468" i="4" s="1"/>
  <c r="F444" i="4"/>
  <c r="G17" i="9"/>
  <c r="F469" i="4" s="1"/>
  <c r="F445" i="4"/>
  <c r="F431" i="4" l="1"/>
  <c r="J15" i="9"/>
  <c r="F464" i="4" s="1"/>
  <c r="F448" i="4"/>
  <c r="J17" i="9"/>
  <c r="F472" i="4" s="1"/>
</calcChain>
</file>

<file path=xl/connections.xml><?xml version="1.0" encoding="utf-8"?>
<connections xmlns="http://schemas.openxmlformats.org/spreadsheetml/2006/main">
  <connection id="1" name="Connection" type="1" refreshedVersion="4" background="1" saveData="1">
    <dbPr connection="DSN=MS Access Database;DBQ=P:\STATS\SD3\Contact Details.mdb;DefaultDir=P:\STATS\SD3;DriverId=25;FIL=MS Access;MaxBufferSize=2048;PageTimeout=5;" command="SELECT tblFormContacts.UACode, tblUADetails.AuthorityName, tblUADetails.LEAAddress1, tblUADetails.LEAAddress2, tblUADetails.LEAAddress3, tblUADetails.LEAAddress4, tblUADetails.LEAAddress5, tblUADetails.LEAPostcode, tblFormContacts.S52OSTDCode, tblFormContacts.S52ONumber, tblFormContacts.S52OName, tblFormContacts.S52OEMail_x000d__x000a_FROM `P:\STATS\SD3\Contact Details`.tblFormContacts tblFormContacts, `P:\STATS\SD3\Contact Details`.tblUADetails tblUADetails_x000d__x000a_WHERE tblUADetails.UACode = tblFormContacts.UACode AND ((tblFormContacts.UACode&lt;553))"/>
  </connection>
</connections>
</file>

<file path=xl/sharedStrings.xml><?xml version="1.0" encoding="utf-8"?>
<sst xmlns="http://schemas.openxmlformats.org/spreadsheetml/2006/main" count="1002" uniqueCount="425">
  <si>
    <t>Planned</t>
  </si>
  <si>
    <t>Other in-year</t>
  </si>
  <si>
    <t>Balance</t>
  </si>
  <si>
    <t>Income</t>
  </si>
  <si>
    <t xml:space="preserve">reference </t>
  </si>
  <si>
    <t>budget</t>
  </si>
  <si>
    <t>increases/decreases</t>
  </si>
  <si>
    <t>brought</t>
  </si>
  <si>
    <t>carried</t>
  </si>
  <si>
    <t>expenditure</t>
  </si>
  <si>
    <t>number</t>
  </si>
  <si>
    <t>share</t>
  </si>
  <si>
    <t>to budget</t>
  </si>
  <si>
    <t>forward</t>
  </si>
  <si>
    <t>Total primary schools</t>
  </si>
  <si>
    <t>LEACode</t>
  </si>
  <si>
    <t>Data</t>
  </si>
  <si>
    <t>Chief Education Officer</t>
  </si>
  <si>
    <t>Unused</t>
  </si>
  <si>
    <t>School name</t>
  </si>
  <si>
    <t>Primary schools</t>
  </si>
  <si>
    <t>Secondary schools</t>
  </si>
  <si>
    <t>Special schools</t>
  </si>
  <si>
    <t>Total secondary schools</t>
  </si>
  <si>
    <t>Total special schools</t>
  </si>
  <si>
    <t>Part 1</t>
  </si>
  <si>
    <t>ColumnRef</t>
  </si>
  <si>
    <t>S52 EDUCATION OUTTURN STATEMENT</t>
  </si>
  <si>
    <t>school</t>
  </si>
  <si>
    <t>Total</t>
  </si>
  <si>
    <t>resources available</t>
  </si>
  <si>
    <t>to school</t>
  </si>
  <si>
    <t>Total LEA</t>
  </si>
  <si>
    <t>In-year</t>
  </si>
  <si>
    <t>adjustments to</t>
  </si>
  <si>
    <t>planned budget share</t>
  </si>
  <si>
    <t>Total for all schools</t>
  </si>
  <si>
    <t>Nursery schools</t>
  </si>
  <si>
    <t>Total nursery schools</t>
  </si>
  <si>
    <t>UACode</t>
  </si>
  <si>
    <t>LEAName</t>
  </si>
  <si>
    <t>Isle of Anglesey</t>
  </si>
  <si>
    <t>Gwynedd</t>
  </si>
  <si>
    <t>Conwy</t>
  </si>
  <si>
    <t>Denbighshire</t>
  </si>
  <si>
    <t>Flintshire</t>
  </si>
  <si>
    <t>Wrexham</t>
  </si>
  <si>
    <t>Powys</t>
  </si>
  <si>
    <t>Ceredigion</t>
  </si>
  <si>
    <t>Pembrokeshire</t>
  </si>
  <si>
    <t>Carmarthenshire</t>
  </si>
  <si>
    <t>Swansea</t>
  </si>
  <si>
    <t>Neath Port Talbot</t>
  </si>
  <si>
    <t>Bridgend</t>
  </si>
  <si>
    <t>Merthyr Tydfil</t>
  </si>
  <si>
    <t>Caerphilly</t>
  </si>
  <si>
    <t>Blaenau Gwent</t>
  </si>
  <si>
    <t>Torfaen</t>
  </si>
  <si>
    <t>Monmouthshire</t>
  </si>
  <si>
    <t>Newport</t>
  </si>
  <si>
    <t>Cardiff</t>
  </si>
  <si>
    <t>LEAAddress1</t>
  </si>
  <si>
    <t>LEAAddress2</t>
  </si>
  <si>
    <t>LEAAddress3</t>
  </si>
  <si>
    <t>LEAAddress4</t>
  </si>
  <si>
    <t>LEAAddress5</t>
  </si>
  <si>
    <t>LEAPostcode</t>
  </si>
  <si>
    <t>Llangefni</t>
  </si>
  <si>
    <t>LL77 7EY</t>
  </si>
  <si>
    <t>01248</t>
  </si>
  <si>
    <t>Caernarfon</t>
  </si>
  <si>
    <t>LL55 1SH</t>
  </si>
  <si>
    <t>01286</t>
  </si>
  <si>
    <t>Conwy County Borough Council</t>
  </si>
  <si>
    <t>Education Department</t>
  </si>
  <si>
    <t>Government Buildings</t>
  </si>
  <si>
    <t>Dinerth Road</t>
  </si>
  <si>
    <t>Colwyn Bay</t>
  </si>
  <si>
    <t>LL28 4UL</t>
  </si>
  <si>
    <t>01492</t>
  </si>
  <si>
    <t>575067</t>
  </si>
  <si>
    <t>Denbighshire County Council</t>
  </si>
  <si>
    <t>The Corporate Director of Lifelong Learning</t>
  </si>
  <si>
    <t>County Hall</t>
  </si>
  <si>
    <t>Wynnstay Road</t>
  </si>
  <si>
    <t>Ruthin</t>
  </si>
  <si>
    <t>LL15 1YN</t>
  </si>
  <si>
    <t>01824</t>
  </si>
  <si>
    <t>Flintshire County Council</t>
  </si>
  <si>
    <t>Mold</t>
  </si>
  <si>
    <t>CH7 6ND</t>
  </si>
  <si>
    <t>01352</t>
  </si>
  <si>
    <t>704016</t>
  </si>
  <si>
    <t>Wrexham County Borough Council</t>
  </si>
  <si>
    <t>Education and Leisure Services Directorate</t>
  </si>
  <si>
    <t>Ty Henblas</t>
  </si>
  <si>
    <t>Queens Square</t>
  </si>
  <si>
    <t>LL13 8AZ</t>
  </si>
  <si>
    <t>01978</t>
  </si>
  <si>
    <t>Powys County Council</t>
  </si>
  <si>
    <t>Powys County Hall</t>
  </si>
  <si>
    <t>Llandrindod Wells</t>
  </si>
  <si>
    <t>LD1 5LG</t>
  </si>
  <si>
    <t>01597</t>
  </si>
  <si>
    <t>Ceredigion County Council</t>
  </si>
  <si>
    <t>Aberystwyth</t>
  </si>
  <si>
    <t>01970</t>
  </si>
  <si>
    <t>Pembrokeshire County Council</t>
  </si>
  <si>
    <t>Haverfordwest</t>
  </si>
  <si>
    <t>SA61 1TP</t>
  </si>
  <si>
    <t>01437</t>
  </si>
  <si>
    <t>Carmarthenshire County Council</t>
  </si>
  <si>
    <t xml:space="preserve">Education Department </t>
  </si>
  <si>
    <t>Carmarthen</t>
  </si>
  <si>
    <t>01267</t>
  </si>
  <si>
    <t>City and County of Swansea</t>
  </si>
  <si>
    <t>SA1 3SN</t>
  </si>
  <si>
    <t>01792</t>
  </si>
  <si>
    <t>Neath Port Talbot County Borough Council</t>
  </si>
  <si>
    <t>Civic Centre</t>
  </si>
  <si>
    <t>Port Talbot</t>
  </si>
  <si>
    <t>SA13 1PJ</t>
  </si>
  <si>
    <t>01639</t>
  </si>
  <si>
    <t>Bridgend County Borough Council</t>
  </si>
  <si>
    <t>01656</t>
  </si>
  <si>
    <t>Provincial House</t>
  </si>
  <si>
    <t>Kendrick Road</t>
  </si>
  <si>
    <t>Barry</t>
  </si>
  <si>
    <t>CF62 8DJ</t>
  </si>
  <si>
    <t>01446</t>
  </si>
  <si>
    <t>Ty Trevithick</t>
  </si>
  <si>
    <t>Abercynon</t>
  </si>
  <si>
    <t>Mountain Ash</t>
  </si>
  <si>
    <t>CF45 4UQ</t>
  </si>
  <si>
    <t>01443</t>
  </si>
  <si>
    <t>744205</t>
  </si>
  <si>
    <t>Merthyr Tydfil County Borough Council</t>
  </si>
  <si>
    <t>Ty Keir Hardie</t>
  </si>
  <si>
    <t>Riverside Court</t>
  </si>
  <si>
    <t>Avenue de Clichy</t>
  </si>
  <si>
    <t>CF47 8XD</t>
  </si>
  <si>
    <t>01685</t>
  </si>
  <si>
    <t>Caerphilly County Borough Council</t>
  </si>
  <si>
    <t>Directorate of Education and Leisure</t>
  </si>
  <si>
    <t>County Offices</t>
  </si>
  <si>
    <t>Caerphilly Road</t>
  </si>
  <si>
    <t>Ystrad Mynach Hengoed</t>
  </si>
  <si>
    <t>CF82 7EP</t>
  </si>
  <si>
    <t>Blaenau Gwent County Borough Council</t>
  </si>
  <si>
    <t>Victoria House</t>
  </si>
  <si>
    <t>Victoria Business Park</t>
  </si>
  <si>
    <t>Ebbw Vale</t>
  </si>
  <si>
    <t>NP3 6ER</t>
  </si>
  <si>
    <t>01495</t>
  </si>
  <si>
    <t>Torfaen County Borough Council</t>
  </si>
  <si>
    <t xml:space="preserve">Cwmbran </t>
  </si>
  <si>
    <t>NP44 2WN</t>
  </si>
  <si>
    <t>01633</t>
  </si>
  <si>
    <t>Monmouthshire County Council</t>
  </si>
  <si>
    <t>Newport City Council</t>
  </si>
  <si>
    <t>NP9 4UR</t>
  </si>
  <si>
    <t>233361</t>
  </si>
  <si>
    <t>Atlantic Wharf</t>
  </si>
  <si>
    <t>CF1 5UW</t>
  </si>
  <si>
    <t>029 20</t>
  </si>
  <si>
    <t>872817</t>
  </si>
  <si>
    <t>YearCode</t>
  </si>
  <si>
    <t>FormRef</t>
  </si>
  <si>
    <t>RowRef</t>
  </si>
  <si>
    <t>AuthCode</t>
  </si>
  <si>
    <t>S52O</t>
  </si>
  <si>
    <t>644495</t>
  </si>
  <si>
    <t>Nicola Wellington</t>
  </si>
  <si>
    <t>nicolawellington@monmouthshire.gov.uk</t>
  </si>
  <si>
    <t>a</t>
  </si>
  <si>
    <t>b</t>
  </si>
  <si>
    <t>c</t>
  </si>
  <si>
    <t>e</t>
  </si>
  <si>
    <t>h</t>
  </si>
  <si>
    <t>f</t>
  </si>
  <si>
    <t>633648</t>
  </si>
  <si>
    <t>£k</t>
  </si>
  <si>
    <t>S52OEMail</t>
  </si>
  <si>
    <t>S52OName</t>
  </si>
  <si>
    <t>S52ONumber</t>
  </si>
  <si>
    <t>S52OSTDCode</t>
  </si>
  <si>
    <t>763553</t>
  </si>
  <si>
    <t>742331</t>
  </si>
  <si>
    <t>AuthorityName</t>
  </si>
  <si>
    <t>Education Service</t>
  </si>
  <si>
    <t>Park Mount</t>
  </si>
  <si>
    <t>Glanhwfa Road</t>
  </si>
  <si>
    <t>Anglesey</t>
  </si>
  <si>
    <t>Schools Service Development Directorate,</t>
  </si>
  <si>
    <t>Council Offices</t>
  </si>
  <si>
    <t>Vale of Glamorgan</t>
  </si>
  <si>
    <t>Rhondda Cynon Taf</t>
  </si>
  <si>
    <t>Civic Offices</t>
  </si>
  <si>
    <t>Vale of Glamorgan Council</t>
  </si>
  <si>
    <t>Cyngor Sir Ynys Môn</t>
  </si>
  <si>
    <t>Cyngor Gwynedd</t>
  </si>
  <si>
    <t>752076</t>
  </si>
  <si>
    <t>Bethan Owen</t>
  </si>
  <si>
    <t>BHOFI@anglesey.gov.uk</t>
  </si>
  <si>
    <t>If necessary, please amend the name and telephone number or our contact in case of queries:-</t>
  </si>
  <si>
    <t>Please complete this spreadsheet and return by e-mail to the address below.</t>
  </si>
  <si>
    <t>CF10 3NQ</t>
  </si>
  <si>
    <t>Survey Response Burden</t>
  </si>
  <si>
    <t>Please enter the time it has taken you (and any colleagues) to prepare and send the return.</t>
  </si>
  <si>
    <t>Please only include time spent on activities to prepare and send this return, such as:</t>
  </si>
  <si>
    <t>● collection, analysis and aggregation of records and data required;</t>
  </si>
  <si>
    <t>● completing, checking, amending and approving the form.</t>
  </si>
  <si>
    <t>Please feel free to add any comments</t>
  </si>
  <si>
    <t>We are continually striving to improve the form to make it easier to complete, whilst still ensuring data integrity and consistency across all authorities. If you have any comments or suggestions that may be useful,  please note them below:</t>
  </si>
  <si>
    <t>Form Design</t>
  </si>
  <si>
    <t>Validation</t>
  </si>
  <si>
    <t>Documentation</t>
  </si>
  <si>
    <t>General Comments</t>
  </si>
  <si>
    <t>The information on this form must be submitted to the Welsh Government under section 52 of the Schools Standards and Framework Act 1998</t>
  </si>
  <si>
    <t>WG</t>
  </si>
  <si>
    <t xml:space="preserve">The Welsh Government are monitoring the burden of completing this data collection form. </t>
  </si>
  <si>
    <t>Introduction</t>
  </si>
  <si>
    <t>Column A</t>
  </si>
  <si>
    <t>Column B</t>
  </si>
  <si>
    <t>Column C</t>
  </si>
  <si>
    <t>Nursery:</t>
  </si>
  <si>
    <t>RO1 line 210 + line 209 column 6.2</t>
  </si>
  <si>
    <t>Primary:</t>
  </si>
  <si>
    <t xml:space="preserve">Secondary: </t>
  </si>
  <si>
    <t>Special:</t>
  </si>
  <si>
    <t>Column D</t>
  </si>
  <si>
    <t xml:space="preserve">Nursery: </t>
  </si>
  <si>
    <t>line 210 column 11 + (line 210 column 8 - line 209 column 6.2)</t>
  </si>
  <si>
    <t xml:space="preserve">Primary:  </t>
  </si>
  <si>
    <t xml:space="preserve">Special: </t>
  </si>
  <si>
    <t>Column H</t>
  </si>
  <si>
    <t>Example 1 (drawing from reserves)</t>
  </si>
  <si>
    <t>RO1</t>
  </si>
  <si>
    <t>Column</t>
  </si>
  <si>
    <t>10+11</t>
  </si>
  <si>
    <t>Row</t>
  </si>
  <si>
    <t>Section 52 Primary</t>
  </si>
  <si>
    <t>d</t>
  </si>
  <si>
    <t>g</t>
  </si>
  <si>
    <t>d-h</t>
  </si>
  <si>
    <t>1-9</t>
  </si>
  <si>
    <r>
      <t xml:space="preserve">Enter in </t>
    </r>
    <r>
      <rPr>
        <b/>
        <sz val="10"/>
        <rFont val="Arial"/>
        <family val="2"/>
      </rPr>
      <t>column h</t>
    </r>
    <r>
      <rPr>
        <sz val="10"/>
        <rFont val="Arial"/>
        <family val="2"/>
      </rPr>
      <t xml:space="preserve"> income to the schools which has passed through the local authority accounts (see note 4.1).</t>
    </r>
  </si>
  <si>
    <t>Column h equates to column 11 plus column 8 less column 6.2 (line 10 for primary).</t>
  </si>
  <si>
    <t>It is worth noting that column 10 plus column 11 on the RO1 (net revenue expenditure) equates to column d less column h (Net expenditure) on the 
Section 52.</t>
  </si>
  <si>
    <t>Example 2 (putting into reserves)</t>
  </si>
  <si>
    <t>Section 52 Secondary</t>
  </si>
  <si>
    <t>12-20</t>
  </si>
  <si>
    <t>d=(a+b+c)</t>
  </si>
  <si>
    <t>g=d+(e-f)</t>
  </si>
  <si>
    <r>
      <t>Column d</t>
    </r>
    <r>
      <rPr>
        <sz val="10"/>
        <rFont val="Arial"/>
        <family val="2"/>
      </rPr>
      <t xml:space="preserve"> is calculated column a + column b + column c.  It should equate to RO1 column 5 less any drawing from reserves, for each sector as follows:</t>
    </r>
  </si>
  <si>
    <t>When drawing from reserves S52 column d equates to RO1 column 5 less column 6.2 (line 10 for primary).</t>
  </si>
  <si>
    <t>When putting into reserves S52 column d equates to RO1 column 5.</t>
  </si>
  <si>
    <t>Any queries on completion of the spreadsheet should be directed to Frank Kelly via telephone, fax or e-mail, as detailed below.</t>
  </si>
  <si>
    <t>Local Government Financial Statistics,</t>
  </si>
  <si>
    <t>Knowledge and Analytical Services,</t>
  </si>
  <si>
    <t>Welsh Government,</t>
  </si>
  <si>
    <t>Cathays Park,</t>
  </si>
  <si>
    <t>CARDIFF,</t>
  </si>
  <si>
    <t>RO1 line   11 + line  10 column 6.2</t>
  </si>
  <si>
    <t>RO1 line   22 + line  21 column 6.2</t>
  </si>
  <si>
    <t>RO1 line   33 + line  32 column 6.2</t>
  </si>
  <si>
    <t>line   11 column 11 + (line   11 column 8 - line  10 column 6.2)</t>
  </si>
  <si>
    <t>line   22 column 11 + (line   22 column 8 - line  21 column 6.2)</t>
  </si>
  <si>
    <t>line   33 column 11 + (line   33 column 8 - line  32 column 6.2)</t>
  </si>
  <si>
    <t>Year=</t>
  </si>
  <si>
    <t>Protect and hide</t>
  </si>
  <si>
    <t>Middle schools</t>
  </si>
  <si>
    <t>Total middle schools</t>
  </si>
  <si>
    <t>Middle starts</t>
  </si>
  <si>
    <r>
      <t xml:space="preserve">There are five elements to the return, namely a summary by school of </t>
    </r>
    <r>
      <rPr>
        <b/>
        <i/>
        <sz val="10"/>
        <rFont val="Arial"/>
        <family val="2"/>
      </rPr>
      <t>each</t>
    </r>
    <r>
      <rPr>
        <sz val="10"/>
        <rFont val="Arial"/>
        <family val="2"/>
      </rPr>
      <t xml:space="preserve"> sector, i.e. nursery, primary, middle, secondary and special schools.  Each element is split into 10 columns:</t>
    </r>
  </si>
  <si>
    <t>Middle:</t>
  </si>
  <si>
    <t>RO1 line 260 + line 259 column 6.2</t>
  </si>
  <si>
    <t>line 260 column 11 + (line 260 column 8 - line 259 column 6.2)</t>
  </si>
  <si>
    <t>Craig Joyce</t>
  </si>
  <si>
    <t>craig.joyce@denbighshire.gov.uk</t>
  </si>
  <si>
    <t>Lucy Morris</t>
  </si>
  <si>
    <t>297082</t>
  </si>
  <si>
    <t>Ian Roberts</t>
  </si>
  <si>
    <t>ian.roberts@wrexham.gov.uk</t>
  </si>
  <si>
    <t>Children and Schools Department</t>
  </si>
  <si>
    <t>Building 2</t>
  </si>
  <si>
    <t>Parc Dewi Sant</t>
  </si>
  <si>
    <t>SA31 3HB</t>
  </si>
  <si>
    <t>246717</t>
  </si>
  <si>
    <t>Susannah Nolan</t>
  </si>
  <si>
    <t>snolan@carmarthenshire.gov.uk</t>
  </si>
  <si>
    <t>725230</t>
  </si>
  <si>
    <t>Joanna Turner</t>
  </si>
  <si>
    <t>355143</t>
  </si>
  <si>
    <t>Gina Taylor</t>
  </si>
  <si>
    <t>Gina.Taylor@blaenau-gwent.gov.uk</t>
  </si>
  <si>
    <t>Rhadyr</t>
  </si>
  <si>
    <t>Usk</t>
  </si>
  <si>
    <t>NP15 1GA</t>
  </si>
  <si>
    <t>Learning Services</t>
  </si>
  <si>
    <t>Canolfan Rheidol</t>
  </si>
  <si>
    <t>Rhodfa Padarn, Llanbadarn Fawr</t>
  </si>
  <si>
    <t>SY23 3UE</t>
  </si>
  <si>
    <t>826714</t>
  </si>
  <si>
    <t>Nicole Blackmore</t>
  </si>
  <si>
    <t>n.l.blackmore@npt.gov.uk</t>
  </si>
  <si>
    <t>Joanne Norman, Judith Tutssel</t>
  </si>
  <si>
    <t>Joanne.Norman@bridgend.gov.uk; Judith.Tutssel@bridgend.gov.uk</t>
  </si>
  <si>
    <t>Cerys James</t>
  </si>
  <si>
    <t>The City of Cardiff Council</t>
  </si>
  <si>
    <t xml:space="preserve">LEA code: </t>
  </si>
  <si>
    <t xml:space="preserve">LEA Name: </t>
  </si>
  <si>
    <t xml:space="preserve">Financial year: </t>
  </si>
  <si>
    <t>lucy.morris@flintshire.gov.uk</t>
  </si>
  <si>
    <t>NMonckton@valeofglamorgan.gov.uk</t>
  </si>
  <si>
    <t>Nicola Monckton</t>
  </si>
  <si>
    <t>709444</t>
  </si>
  <si>
    <t>Catrin.S.Edwards@rhondda-cynon-taff.gov.uk; Stephen.C.Mithan@rhondda-cynon-taff.gov.uk</t>
  </si>
  <si>
    <t>Catrin Edwards, Stephen Mithan</t>
  </si>
  <si>
    <t>Phil Hall</t>
  </si>
  <si>
    <t/>
  </si>
  <si>
    <t>636958</t>
  </si>
  <si>
    <t>Michelle Thomas</t>
  </si>
  <si>
    <t>michelle.thomas@swansea.gov.uk; education@swansea.gov.uk</t>
  </si>
  <si>
    <t>642630</t>
  </si>
  <si>
    <t xml:space="preserve">Contact name:    </t>
  </si>
  <si>
    <t xml:space="preserve">Contact E-mail:    </t>
  </si>
  <si>
    <t xml:space="preserve">Telephone:    </t>
  </si>
  <si>
    <t>Angel Street</t>
  </si>
  <si>
    <t>CF31 4WB</t>
  </si>
  <si>
    <t>Joanna.Turner@Merthyr.gov.uk</t>
  </si>
  <si>
    <t>BAKERJ@CAERPHILLY.GOV.UK; adamsc1@caerphilly.gov.uk</t>
  </si>
  <si>
    <t>Julie Baker, Cheryl Adams</t>
  </si>
  <si>
    <t>864864</t>
  </si>
  <si>
    <t>Phhall@caerdydd.gov.uk; Phhall@cardiff.gov.uk</t>
  </si>
  <si>
    <t>P:\stats\sd3\Contact Details.mdb</t>
  </si>
  <si>
    <t>Query for S52O form English</t>
  </si>
  <si>
    <t>Hours taken:</t>
  </si>
  <si>
    <r>
      <rPr>
        <b/>
        <sz val="10"/>
        <rFont val="Arial"/>
        <family val="2"/>
      </rPr>
      <t>4.1</t>
    </r>
    <r>
      <rPr>
        <sz val="10"/>
        <rFont val="Arial"/>
        <family val="2"/>
      </rPr>
      <t xml:space="preserve">  Column d is the total resources available to schools.  Monies put into reserves (RO1 column 1.2 lines 209, 10, 259, 21, and 32) were available to the school and therefore should be included in S52 column d.  Amounts drawn from reserves (RO1 column 6.2 lines 209, 10, 259, 21 and 32) do not count as current year income on the S52 and are therefore should be excluded from column c and therefore column d. </t>
    </r>
  </si>
  <si>
    <r>
      <rPr>
        <b/>
        <sz val="10"/>
        <rFont val="Arial"/>
        <family val="2"/>
      </rPr>
      <t>4.2</t>
    </r>
    <r>
      <rPr>
        <sz val="10"/>
        <rFont val="Arial"/>
        <family val="2"/>
      </rPr>
      <t xml:space="preserve">  A number of authorities have asked whether column d on the section 52 should be ‘gross’ or ‘net’.  In order for column d to match up to column 5 on the RO1 return, all figures in column d must be gross.  This means that all figures in column c must also be gross and include all school income </t>
    </r>
    <r>
      <rPr>
        <b/>
        <sz val="10"/>
        <rFont val="Arial"/>
        <family val="2"/>
      </rPr>
      <t>other than</t>
    </r>
    <r>
      <rPr>
        <sz val="10"/>
        <rFont val="Arial"/>
        <family val="2"/>
      </rPr>
      <t xml:space="preserve"> drawing from reserves (see note above).</t>
    </r>
  </si>
  <si>
    <r>
      <rPr>
        <b/>
        <sz val="10"/>
        <rFont val="Arial"/>
        <family val="2"/>
      </rPr>
      <t>5.1</t>
    </r>
    <r>
      <rPr>
        <sz val="10"/>
        <rFont val="Arial"/>
        <family val="2"/>
      </rPr>
      <t xml:space="preserve">  Grants passed directly through the school accounts should be treated as school income.  Also, grants spent on behalf of the school by the LEA should also be treated as income.</t>
    </r>
  </si>
  <si>
    <r>
      <rPr>
        <b/>
        <sz val="10"/>
        <rFont val="Arial"/>
        <family val="2"/>
      </rPr>
      <t>5.2</t>
    </r>
    <r>
      <rPr>
        <sz val="10"/>
        <rFont val="Arial"/>
        <family val="2"/>
      </rPr>
      <t xml:space="preserve">  The total for column h should therefore equate to RO1, for each sector, as follows:</t>
    </r>
  </si>
  <si>
    <r>
      <rPr>
        <b/>
        <sz val="10"/>
        <rFont val="Arial"/>
        <family val="2"/>
      </rPr>
      <t>5.3</t>
    </r>
    <r>
      <rPr>
        <sz val="10"/>
        <rFont val="Arial"/>
        <family val="2"/>
      </rPr>
      <t xml:space="preserve">  Information relating to additional income raised by parent teacher associations (PTAs) and not passing through local authority accounts should not be recorded.  For example in the case of a minibus donated to the school by the PTA, then neither the expenditure nor the income associated with the purchase of the minibus by the PTA should feature on the form.  </t>
    </r>
  </si>
  <si>
    <t>03000 255673</t>
  </si>
  <si>
    <t>03000 255350</t>
  </si>
  <si>
    <t>LGFS.Transfer@gov.wales</t>
  </si>
  <si>
    <t>E-mail:</t>
  </si>
  <si>
    <t>Fax:</t>
  </si>
  <si>
    <t>Telephone:</t>
  </si>
  <si>
    <t>The first two columns are the school name and school number, these will be already completed on your return.  Please examine these columns prior to completion of the return and inform Frank Kelly (03000 255673) of any changes, or e-mail us at: LGFS.Transfer@gov.wales.</t>
  </si>
  <si>
    <r>
      <t xml:space="preserve">Any other changes to the funding of individual schools via the LEA, for example contingency funding spent centrally on behalf of the school, payments to schools to fund teachers' threshold payments, or specific grant funding passed through the accounts of the schools should be recorded in </t>
    </r>
    <r>
      <rPr>
        <b/>
        <sz val="10"/>
        <rFont val="Arial"/>
        <family val="2"/>
      </rPr>
      <t>column c</t>
    </r>
    <r>
      <rPr>
        <sz val="10"/>
        <rFont val="Arial"/>
        <family val="2"/>
      </rPr>
      <t xml:space="preserve"> (and also </t>
    </r>
    <r>
      <rPr>
        <b/>
        <sz val="10"/>
        <rFont val="Arial"/>
        <family val="2"/>
      </rPr>
      <t>column h</t>
    </r>
    <r>
      <rPr>
        <sz val="10"/>
        <rFont val="Arial"/>
        <family val="2"/>
      </rPr>
      <t xml:space="preserve">). </t>
    </r>
  </si>
  <si>
    <r>
      <t xml:space="preserve">Any in-year changes to the planned budget share due to re-determinations should be recorded in </t>
    </r>
    <r>
      <rPr>
        <b/>
        <sz val="10"/>
        <rFont val="Arial"/>
        <family val="2"/>
      </rPr>
      <t>column b</t>
    </r>
    <r>
      <rPr>
        <sz val="10"/>
        <rFont val="Arial"/>
        <family val="2"/>
      </rPr>
      <t>.  These may arise, for example, following allocation of school specific contingency funds.  Do not treat specific government grants passing through the accounts of the school as a re-determination.</t>
    </r>
  </si>
  <si>
    <t>kathybell@gwynedd.llyw.cymru</t>
  </si>
  <si>
    <t>Kathy Bell</t>
  </si>
  <si>
    <t>679449</t>
  </si>
  <si>
    <t>David.jones@conwy.gov.uk;  Amanda.Hughes@conwy.gov.uk</t>
  </si>
  <si>
    <t>David Jones, Amanda Hughes</t>
  </si>
  <si>
    <t>712633</t>
  </si>
  <si>
    <t>clerical.school.finance@powys.gov.uk; jennie.spraggon@powys.gov.uk; emma.parsons@powys.gov.uk</t>
  </si>
  <si>
    <t>Jennie Spraggon, Emma Parsons</t>
  </si>
  <si>
    <t>carysf@ceredigion.gov.uk; ChrisHywel.Macey@ceredigion.gov.uk</t>
  </si>
  <si>
    <t>Carys Fowles, Chris Hywel Macey</t>
  </si>
  <si>
    <t>katie.morgan@pembrokeshire.gov.uk; Caroline.Maddocks@pembrokeshire.gov.uk</t>
  </si>
  <si>
    <t>Katie Morgan, Caroline Maddocks</t>
  </si>
  <si>
    <t>771857 / 771866</t>
  </si>
  <si>
    <t>Rhondda Cynon Taf County Borough Council</t>
  </si>
  <si>
    <t>Cerys.James@torfaen.gov.uk</t>
  </si>
  <si>
    <t>Clare.Watts@newport.gov.uk; Charlotte.Cregg@newport.gov.uk</t>
  </si>
  <si>
    <t>Clare Watts, Charlotte Cregg</t>
  </si>
  <si>
    <t>Updated 23.06.2021  fk</t>
  </si>
  <si>
    <r>
      <t xml:space="preserve">The latest date for return is </t>
    </r>
    <r>
      <rPr>
        <b/>
        <u/>
        <sz val="10"/>
        <color indexed="9"/>
        <rFont val="Arial"/>
        <family val="2"/>
      </rPr>
      <t>30 July 2021</t>
    </r>
  </si>
  <si>
    <t>Ysgol Hiraddug</t>
  </si>
  <si>
    <t>Ysgol Y Castell Cp</t>
  </si>
  <si>
    <t>Christ Church Primary School</t>
  </si>
  <si>
    <t>Ysgol Llywelyn</t>
  </si>
  <si>
    <t>Ysgol Y Faenol</t>
  </si>
  <si>
    <t>Ysgol Penmorfa Cp</t>
  </si>
  <si>
    <t>Ysgol Emmanuel</t>
  </si>
  <si>
    <t>Ysgol Dewi Sant</t>
  </si>
  <si>
    <t>Ysgol Melyd</t>
  </si>
  <si>
    <t>Ysgol Bodfari</t>
  </si>
  <si>
    <t>Ysgol Bryn Hedydd</t>
  </si>
  <si>
    <t>Ysgol Cefn Meiriadog</t>
  </si>
  <si>
    <t>Frongoch Juniors</t>
  </si>
  <si>
    <t>Ysgol Henllan</t>
  </si>
  <si>
    <t>Ysgol Twm o'r Nant</t>
  </si>
  <si>
    <t>Ysgol Bryn Clwyd</t>
  </si>
  <si>
    <t>Ysgol Y Parc</t>
  </si>
  <si>
    <t>Ysgol Gellifor</t>
  </si>
  <si>
    <t>Ysgol Pentrecelyn</t>
  </si>
  <si>
    <t>Ysgol Betws Gwerful Goch</t>
  </si>
  <si>
    <t>Ysgol Carrog</t>
  </si>
  <si>
    <t>Ysgol Caer Drewyn</t>
  </si>
  <si>
    <t>Ysgol Bro Elwern</t>
  </si>
  <si>
    <t>Ysgol Y Llys</t>
  </si>
  <si>
    <t>Ysgol Bryn Collen</t>
  </si>
  <si>
    <t>Rhos Street Cp School</t>
  </si>
  <si>
    <t>Ysgol Pen Barras</t>
  </si>
  <si>
    <t>Ysgol Bro Cinmeirch</t>
  </si>
  <si>
    <t>Ysgol Bro Famau</t>
  </si>
  <si>
    <t>Ysgol Gymraeg Y Gwernant</t>
  </si>
  <si>
    <t>Ysgol Clawdd Offa</t>
  </si>
  <si>
    <t>Bodnant Community Primary School</t>
  </si>
  <si>
    <t>Ysgol Pendref</t>
  </si>
  <si>
    <t>Ysgol Bro Dyfrdwy</t>
  </si>
  <si>
    <t>Ysgol Carreg Emlyn</t>
  </si>
  <si>
    <t>Ysgol Tremeirchion</t>
  </si>
  <si>
    <t>St Asaph Infants School</t>
  </si>
  <si>
    <t>Ysgol Llanbedr</t>
  </si>
  <si>
    <t>Ysgol Llanfair Dyffryn Clwyd</t>
  </si>
  <si>
    <t>Ysgol Borthyn</t>
  </si>
  <si>
    <t>Ysgol Pant Pastynog</t>
  </si>
  <si>
    <t>Ysgol Dyffryn Ial</t>
  </si>
  <si>
    <t>Ysgol Esgob Morgan C.I.W. Voluntary Controlled Primary School</t>
  </si>
  <si>
    <t>Ysgol Trefnant</t>
  </si>
  <si>
    <t>St Brigid's School</t>
  </si>
  <si>
    <t>Christ The Word</t>
  </si>
  <si>
    <t>Rhyl High School</t>
  </si>
  <si>
    <t>Prestatyn High School</t>
  </si>
  <si>
    <t>Ysgol Uwchradd Glan Clwyd</t>
  </si>
  <si>
    <t>Denbigh High School</t>
  </si>
  <si>
    <t>Ysgol Dinas Bran</t>
  </si>
  <si>
    <t>Ysgol Brynhyfryd</t>
  </si>
  <si>
    <t>Ysgol Tir Morfa</t>
  </si>
  <si>
    <t>Ysgol Plas Brondyffryn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</si>
</sst>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quot;&quot;"/>
    <numFmt numFmtId="165" formatCode="#,##0_ ;[Red]\-#,##0\ "/>
  </numFmts>
  <fonts count="55" x14ac:knownFonts="1">
    <font>
      <sz val="12"/>
      <name val="Arial"/>
    </font>
    <font>
      <b/>
      <sz val="12"/>
      <name val="Arial"/>
    </font>
    <font>
      <sz val="12"/>
      <name val="Arial"/>
      <family val="2"/>
    </font>
    <font>
      <sz val="10"/>
      <name val="Arial"/>
      <family val="2"/>
    </font>
    <font>
      <b/>
      <sz val="8"/>
      <name val="Arial"/>
      <family val="2"/>
    </font>
    <font>
      <b/>
      <sz val="10"/>
      <name val="Arial"/>
      <family val="2"/>
    </font>
    <font>
      <sz val="12"/>
      <name val="Arial"/>
      <family val="2"/>
    </font>
    <font>
      <sz val="9"/>
      <name val="Arial"/>
      <family val="2"/>
    </font>
    <font>
      <b/>
      <sz val="12"/>
      <color indexed="10"/>
      <name val="Arial"/>
      <family val="2"/>
    </font>
    <font>
      <b/>
      <sz val="9"/>
      <color indexed="10"/>
      <name val="Arial"/>
      <family val="2"/>
    </font>
    <font>
      <sz val="12"/>
      <color indexed="9"/>
      <name val="Arial"/>
      <family val="2"/>
    </font>
    <font>
      <b/>
      <sz val="16"/>
      <name val="Arial"/>
      <family val="2"/>
    </font>
    <font>
      <i/>
      <sz val="10"/>
      <name val="Arial"/>
      <family val="2"/>
    </font>
    <font>
      <sz val="11"/>
      <name val="Arial"/>
      <family val="2"/>
    </font>
    <font>
      <b/>
      <sz val="14"/>
      <name val="Arial"/>
      <family val="2"/>
    </font>
    <font>
      <b/>
      <sz val="11"/>
      <name val="Arial"/>
      <family val="2"/>
    </font>
    <font>
      <i/>
      <sz val="11"/>
      <name val="Arial"/>
      <family val="2"/>
    </font>
    <font>
      <sz val="12"/>
      <color indexed="10"/>
      <name val="Arial"/>
      <family val="2"/>
    </font>
    <font>
      <sz val="10"/>
      <name val="Arial"/>
      <family val="2"/>
    </font>
    <font>
      <b/>
      <sz val="9"/>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18"/>
      <name val="Arial"/>
      <family val="2"/>
    </font>
    <font>
      <b/>
      <sz val="12"/>
      <color indexed="9"/>
      <name val="Arial"/>
      <family val="2"/>
    </font>
    <font>
      <b/>
      <sz val="10"/>
      <color indexed="9"/>
      <name val="Arial"/>
      <family val="2"/>
    </font>
    <font>
      <b/>
      <u/>
      <sz val="10"/>
      <color indexed="9"/>
      <name val="Arial"/>
      <family val="2"/>
    </font>
    <font>
      <sz val="12"/>
      <color indexed="56"/>
      <name val="Arial"/>
      <family val="2"/>
    </font>
    <font>
      <sz val="10"/>
      <color indexed="9"/>
      <name val="Arial"/>
      <family val="2"/>
    </font>
    <font>
      <b/>
      <sz val="12"/>
      <name val="Arial"/>
      <family val="2"/>
    </font>
    <font>
      <sz val="10"/>
      <name val="Wingdings"/>
      <charset val="2"/>
    </font>
    <font>
      <u/>
      <sz val="16"/>
      <color indexed="12"/>
      <name val="Arial"/>
      <family val="2"/>
    </font>
    <font>
      <sz val="11"/>
      <color indexed="8"/>
      <name val="Book Antiqua"/>
      <family val="1"/>
    </font>
    <font>
      <sz val="10"/>
      <color indexed="8"/>
      <name val="Arial"/>
      <family val="2"/>
    </font>
    <font>
      <b/>
      <i/>
      <sz val="10"/>
      <name val="Arial"/>
      <family val="2"/>
    </font>
    <font>
      <sz val="12"/>
      <color indexed="12"/>
      <name val="Arial"/>
      <family val="2"/>
    </font>
    <font>
      <b/>
      <sz val="12"/>
      <color theme="0"/>
      <name val="Arial"/>
      <family val="2"/>
    </font>
    <font>
      <sz val="12"/>
      <color theme="1"/>
      <name val="Arial"/>
      <family val="2"/>
    </font>
    <font>
      <sz val="12"/>
      <color rgb="FF0000FF"/>
      <name val="Arial"/>
      <family val="2"/>
    </font>
  </fonts>
  <fills count="24">
    <fill>
      <patternFill patternType="none"/>
    </fill>
    <fill>
      <patternFill patternType="gray125"/>
    </fill>
    <fill>
      <patternFill patternType="solid">
        <fgColor indexed="22"/>
      </patternFill>
    </fill>
    <fill>
      <patternFill patternType="solid">
        <fgColor indexed="47"/>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indexed="23"/>
        <bgColor indexed="64"/>
      </patternFill>
    </fill>
    <fill>
      <patternFill patternType="solid">
        <fgColor indexed="18"/>
        <bgColor indexed="64"/>
      </patternFill>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92D05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22"/>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46">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2" borderId="0" applyNumberFormat="0" applyBorder="0" applyAlignment="0" applyProtection="0"/>
    <xf numFmtId="0" fontId="21" fillId="5" borderId="0" applyNumberFormat="0" applyBorder="0" applyAlignment="0" applyProtection="0"/>
    <xf numFmtId="0" fontId="21" fillId="3"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2" borderId="0" applyNumberFormat="0" applyBorder="0" applyAlignment="0" applyProtection="0"/>
    <xf numFmtId="0" fontId="22" fillId="6" borderId="0" applyNumberFormat="0" applyBorder="0" applyAlignment="0" applyProtection="0"/>
    <xf numFmtId="0" fontId="22" fillId="3"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6" borderId="0" applyNumberFormat="0" applyBorder="0" applyAlignment="0" applyProtection="0"/>
    <xf numFmtId="0" fontId="22" fillId="10" borderId="0" applyNumberFormat="0" applyBorder="0" applyAlignment="0" applyProtection="0"/>
    <xf numFmtId="0" fontId="23" fillId="11" borderId="0" applyNumberFormat="0" applyBorder="0" applyAlignment="0" applyProtection="0"/>
    <xf numFmtId="0" fontId="24" fillId="12" borderId="1" applyNumberFormat="0" applyAlignment="0" applyProtection="0"/>
    <xf numFmtId="0" fontId="25" fillId="13" borderId="2" applyNumberFormat="0" applyAlignment="0" applyProtection="0"/>
    <xf numFmtId="0" fontId="26" fillId="0" borderId="0" applyNumberFormat="0" applyFill="0" applyBorder="0" applyAlignment="0" applyProtection="0"/>
    <xf numFmtId="0" fontId="27" fillId="14"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2" fillId="3" borderId="1" applyNumberFormat="0" applyAlignment="0" applyProtection="0"/>
    <xf numFmtId="0" fontId="33" fillId="0" borderId="6" applyNumberFormat="0" applyFill="0" applyAlignment="0" applyProtection="0"/>
    <xf numFmtId="0" fontId="34" fillId="3" borderId="0" applyNumberFormat="0" applyBorder="0" applyAlignment="0" applyProtection="0"/>
    <xf numFmtId="0" fontId="2" fillId="0" borderId="0"/>
    <xf numFmtId="0" fontId="18" fillId="0" borderId="0"/>
    <xf numFmtId="0" fontId="18" fillId="0" borderId="0"/>
    <xf numFmtId="0" fontId="3" fillId="4" borderId="7" applyNumberFormat="0" applyFont="0" applyAlignment="0" applyProtection="0"/>
    <xf numFmtId="0" fontId="35" fillId="12"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cellStyleXfs>
  <cellXfs count="222">
    <xf numFmtId="0" fontId="0" fillId="0" borderId="0" xfId="0"/>
    <xf numFmtId="0" fontId="0" fillId="0" borderId="0" xfId="0" applyProtection="1"/>
    <xf numFmtId="0" fontId="7" fillId="0" borderId="0" xfId="0" applyFont="1" applyProtection="1"/>
    <xf numFmtId="0" fontId="6" fillId="0" borderId="0" xfId="0" applyFont="1" applyProtection="1"/>
    <xf numFmtId="0" fontId="0" fillId="0" borderId="0" xfId="0" applyAlignment="1" applyProtection="1">
      <alignment vertical="center"/>
    </xf>
    <xf numFmtId="0" fontId="0" fillId="0" borderId="0" xfId="0" applyFill="1" applyBorder="1" applyProtection="1"/>
    <xf numFmtId="0" fontId="0" fillId="0" borderId="0" xfId="0" applyBorder="1" applyProtection="1"/>
    <xf numFmtId="0" fontId="0" fillId="0" borderId="10" xfId="0" applyBorder="1" applyProtection="1"/>
    <xf numFmtId="0" fontId="0" fillId="0" borderId="0" xfId="0" applyFill="1" applyProtection="1"/>
    <xf numFmtId="0" fontId="0" fillId="0" borderId="0" xfId="0" applyBorder="1" applyAlignment="1" applyProtection="1">
      <alignment vertical="center"/>
    </xf>
    <xf numFmtId="0" fontId="5" fillId="0" borderId="0" xfId="0" applyFont="1" applyBorder="1" applyAlignment="1" applyProtection="1">
      <alignment vertical="center"/>
    </xf>
    <xf numFmtId="0" fontId="1" fillId="0" borderId="0" xfId="0" applyFont="1" applyProtection="1"/>
    <xf numFmtId="0" fontId="3" fillId="0" borderId="0" xfId="0" applyFont="1" applyBorder="1" applyAlignment="1" applyProtection="1">
      <alignment vertical="center"/>
    </xf>
    <xf numFmtId="0" fontId="9" fillId="0" borderId="0" xfId="0" applyFont="1" applyProtection="1"/>
    <xf numFmtId="0" fontId="8" fillId="0" borderId="0" xfId="0" applyFont="1" applyBorder="1" applyProtection="1"/>
    <xf numFmtId="0" fontId="17" fillId="0" borderId="0" xfId="0" applyFont="1" applyBorder="1" applyProtection="1"/>
    <xf numFmtId="0" fontId="1" fillId="0" borderId="0" xfId="0" applyFont="1" applyFill="1" applyBorder="1" applyProtection="1"/>
    <xf numFmtId="0" fontId="3" fillId="0" borderId="0" xfId="0" applyFont="1" applyBorder="1" applyProtection="1"/>
    <xf numFmtId="0" fontId="4" fillId="0" borderId="0" xfId="0" applyFont="1" applyBorder="1" applyAlignment="1" applyProtection="1">
      <alignment horizontal="center"/>
    </xf>
    <xf numFmtId="0" fontId="3" fillId="0" borderId="10" xfId="0" applyFont="1" applyBorder="1" applyProtection="1"/>
    <xf numFmtId="0" fontId="4" fillId="0" borderId="10" xfId="0" applyFont="1" applyBorder="1" applyAlignment="1" applyProtection="1">
      <alignment horizontal="center"/>
    </xf>
    <xf numFmtId="0" fontId="7" fillId="0" borderId="11" xfId="0" applyFont="1" applyBorder="1" applyProtection="1"/>
    <xf numFmtId="0" fontId="7" fillId="0" borderId="12" xfId="0" applyFont="1" applyBorder="1" applyProtection="1"/>
    <xf numFmtId="0" fontId="7" fillId="0" borderId="0" xfId="0" applyFont="1" applyBorder="1" applyProtection="1"/>
    <xf numFmtId="0" fontId="5" fillId="0" borderId="0" xfId="0" applyFont="1" applyAlignment="1" applyProtection="1">
      <alignment vertical="center"/>
    </xf>
    <xf numFmtId="0" fontId="5" fillId="0" borderId="0" xfId="0" applyFont="1" applyBorder="1" applyAlignment="1" applyProtection="1">
      <alignment horizontal="left"/>
    </xf>
    <xf numFmtId="0" fontId="7" fillId="0" borderId="13" xfId="0" applyFont="1" applyBorder="1" applyAlignment="1" applyProtection="1">
      <alignment vertical="center"/>
    </xf>
    <xf numFmtId="0" fontId="7" fillId="0" borderId="14"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vertical="center"/>
    </xf>
    <xf numFmtId="0" fontId="7" fillId="0" borderId="17"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7" xfId="0" applyFont="1" applyBorder="1" applyAlignment="1" applyProtection="1">
      <alignment vertical="center"/>
    </xf>
    <xf numFmtId="0" fontId="7" fillId="0" borderId="18" xfId="0" applyFont="1" applyBorder="1" applyAlignment="1" applyProtection="1">
      <alignment vertical="center"/>
    </xf>
    <xf numFmtId="0" fontId="7" fillId="0" borderId="19" xfId="0" applyFont="1" applyBorder="1" applyAlignment="1" applyProtection="1">
      <alignment vertical="center"/>
    </xf>
    <xf numFmtId="0" fontId="7" fillId="0" borderId="18"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0" xfId="0" applyFont="1" applyAlignment="1" applyProtection="1">
      <alignment vertical="center"/>
    </xf>
    <xf numFmtId="0" fontId="7" fillId="0" borderId="14" xfId="0" applyFont="1" applyBorder="1" applyAlignment="1" applyProtection="1">
      <alignment vertical="center"/>
    </xf>
    <xf numFmtId="164" fontId="3" fillId="15" borderId="0" xfId="0" applyNumberFormat="1" applyFont="1" applyFill="1" applyBorder="1" applyProtection="1">
      <protection locked="0"/>
    </xf>
    <xf numFmtId="0" fontId="0" fillId="15" borderId="0" xfId="0" applyFill="1" applyBorder="1" applyProtection="1"/>
    <xf numFmtId="0" fontId="3" fillId="15" borderId="0" xfId="0" applyFont="1" applyFill="1" applyBorder="1" applyProtection="1"/>
    <xf numFmtId="0" fontId="12" fillId="15" borderId="0" xfId="0" applyFont="1" applyFill="1" applyBorder="1" applyAlignment="1" applyProtection="1">
      <alignment vertical="center"/>
    </xf>
    <xf numFmtId="0" fontId="5" fillId="15" borderId="0" xfId="0" applyFont="1" applyFill="1" applyBorder="1" applyAlignment="1" applyProtection="1">
      <alignment horizontal="right" vertical="center"/>
    </xf>
    <xf numFmtId="0" fontId="13" fillId="15" borderId="0" xfId="0" applyFont="1" applyFill="1" applyBorder="1" applyProtection="1"/>
    <xf numFmtId="0" fontId="12" fillId="15" borderId="0" xfId="0" applyFont="1" applyFill="1" applyBorder="1" applyProtection="1"/>
    <xf numFmtId="49" fontId="13" fillId="15" borderId="0" xfId="0" applyNumberFormat="1" applyFont="1" applyFill="1" applyBorder="1" applyAlignment="1" applyProtection="1">
      <alignment horizontal="left"/>
    </xf>
    <xf numFmtId="0" fontId="13" fillId="15" borderId="0" xfId="0" applyFont="1" applyFill="1" applyBorder="1" applyAlignment="1" applyProtection="1">
      <alignment horizontal="left"/>
    </xf>
    <xf numFmtId="0" fontId="3" fillId="15" borderId="0" xfId="0" applyFont="1" applyFill="1" applyBorder="1" applyAlignment="1" applyProtection="1">
      <alignment horizontal="right"/>
    </xf>
    <xf numFmtId="0" fontId="3" fillId="0" borderId="20" xfId="0" applyNumberFormat="1" applyFont="1" applyBorder="1" applyAlignment="1" applyProtection="1">
      <alignment horizontal="left" vertical="center"/>
      <protection locked="0"/>
    </xf>
    <xf numFmtId="0" fontId="0" fillId="15" borderId="21" xfId="0" applyFill="1" applyBorder="1" applyProtection="1"/>
    <xf numFmtId="0" fontId="18" fillId="15" borderId="0" xfId="0" applyFont="1" applyFill="1" applyBorder="1" applyAlignment="1" applyProtection="1">
      <alignment horizontal="left" wrapText="1"/>
    </xf>
    <xf numFmtId="0" fontId="18" fillId="15" borderId="0" xfId="0" applyFont="1" applyFill="1" applyBorder="1" applyAlignment="1">
      <alignment horizontal="left" wrapText="1"/>
    </xf>
    <xf numFmtId="0" fontId="18" fillId="15" borderId="0" xfId="0" applyFont="1" applyFill="1" applyBorder="1" applyProtection="1"/>
    <xf numFmtId="0" fontId="0" fillId="15" borderId="22" xfId="0" applyFill="1" applyBorder="1" applyProtection="1"/>
    <xf numFmtId="0" fontId="13" fillId="15" borderId="21" xfId="0" applyFont="1" applyFill="1" applyBorder="1" applyProtection="1"/>
    <xf numFmtId="0" fontId="16" fillId="15" borderId="0" xfId="0" applyFont="1" applyFill="1" applyBorder="1" applyProtection="1"/>
    <xf numFmtId="0" fontId="13" fillId="15" borderId="23" xfId="0" applyFont="1" applyFill="1" applyBorder="1" applyProtection="1"/>
    <xf numFmtId="0" fontId="16" fillId="15" borderId="24" xfId="0" applyFont="1" applyFill="1" applyBorder="1" applyProtection="1"/>
    <xf numFmtId="0" fontId="13" fillId="15" borderId="24" xfId="0" applyFont="1" applyFill="1" applyBorder="1" applyProtection="1"/>
    <xf numFmtId="0" fontId="0" fillId="15" borderId="24" xfId="0" applyFill="1" applyBorder="1" applyProtection="1"/>
    <xf numFmtId="0" fontId="0" fillId="15" borderId="25" xfId="0" applyFill="1" applyBorder="1" applyProtection="1"/>
    <xf numFmtId="0" fontId="6" fillId="15" borderId="0" xfId="0" applyFont="1" applyFill="1" applyBorder="1" applyProtection="1"/>
    <xf numFmtId="0" fontId="10" fillId="15" borderId="0" xfId="0" applyFont="1" applyFill="1" applyBorder="1" applyProtection="1"/>
    <xf numFmtId="0" fontId="11" fillId="15" borderId="0" xfId="0" applyFont="1" applyFill="1" applyBorder="1" applyProtection="1"/>
    <xf numFmtId="0" fontId="0" fillId="15" borderId="0" xfId="0" applyFill="1" applyBorder="1" applyAlignment="1" applyProtection="1">
      <alignment vertical="center"/>
    </xf>
    <xf numFmtId="0" fontId="1" fillId="15" borderId="0" xfId="0" applyFont="1" applyFill="1" applyBorder="1" applyAlignment="1" applyProtection="1">
      <alignment horizontal="centerContinuous"/>
    </xf>
    <xf numFmtId="0" fontId="39" fillId="16" borderId="26" xfId="0" applyFont="1" applyFill="1" applyBorder="1" applyAlignment="1" applyProtection="1">
      <alignment horizontal="left" vertical="center"/>
    </xf>
    <xf numFmtId="0" fontId="40" fillId="16" borderId="27" xfId="0" applyFont="1" applyFill="1" applyBorder="1" applyAlignment="1" applyProtection="1">
      <alignment horizontal="left" vertical="center"/>
    </xf>
    <xf numFmtId="0" fontId="3" fillId="16" borderId="27" xfId="0" applyFont="1" applyFill="1" applyBorder="1" applyAlignment="1" applyProtection="1">
      <alignment vertical="center"/>
    </xf>
    <xf numFmtId="0" fontId="40" fillId="16" borderId="27" xfId="0" applyFont="1" applyFill="1" applyBorder="1" applyAlignment="1" applyProtection="1">
      <alignment horizontal="right" vertical="center"/>
    </xf>
    <xf numFmtId="0" fontId="41" fillId="16" borderId="28" xfId="0" applyFont="1" applyFill="1" applyBorder="1" applyAlignment="1" applyProtection="1">
      <alignment horizontal="right" vertical="center"/>
    </xf>
    <xf numFmtId="0" fontId="6" fillId="15" borderId="21" xfId="0" applyFont="1" applyFill="1" applyBorder="1" applyProtection="1"/>
    <xf numFmtId="0" fontId="10" fillId="15" borderId="22" xfId="0" applyFont="1" applyFill="1" applyBorder="1" applyProtection="1"/>
    <xf numFmtId="0" fontId="11" fillId="15" borderId="21" xfId="0" applyFont="1" applyFill="1" applyBorder="1" applyProtection="1"/>
    <xf numFmtId="3" fontId="10" fillId="15" borderId="22" xfId="0" applyNumberFormat="1" applyFont="1" applyFill="1" applyBorder="1" applyProtection="1"/>
    <xf numFmtId="0" fontId="12" fillId="15" borderId="21" xfId="0" applyFont="1" applyFill="1" applyBorder="1" applyAlignment="1" applyProtection="1">
      <alignment vertical="center"/>
    </xf>
    <xf numFmtId="0" fontId="0" fillId="15" borderId="22" xfId="0" applyFill="1" applyBorder="1" applyAlignment="1" applyProtection="1">
      <alignment vertical="center"/>
    </xf>
    <xf numFmtId="0" fontId="12" fillId="15" borderId="21" xfId="0" applyFont="1" applyFill="1" applyBorder="1" applyProtection="1"/>
    <xf numFmtId="0" fontId="44" fillId="16" borderId="26" xfId="40" applyFont="1" applyFill="1" applyBorder="1" applyAlignment="1" applyProtection="1">
      <alignment vertical="center"/>
    </xf>
    <xf numFmtId="0" fontId="40" fillId="16" borderId="27" xfId="40" applyFont="1" applyFill="1" applyBorder="1" applyAlignment="1" applyProtection="1">
      <alignment vertical="center"/>
    </xf>
    <xf numFmtId="0" fontId="44" fillId="16" borderId="27" xfId="40" applyFont="1" applyFill="1" applyBorder="1" applyAlignment="1" applyProtection="1">
      <alignment vertical="center"/>
    </xf>
    <xf numFmtId="0" fontId="40" fillId="16" borderId="27" xfId="40" applyFont="1" applyFill="1" applyBorder="1" applyAlignment="1" applyProtection="1">
      <alignment horizontal="right" vertical="center"/>
    </xf>
    <xf numFmtId="0" fontId="44" fillId="16" borderId="28" xfId="40" applyFont="1" applyFill="1" applyBorder="1" applyAlignment="1" applyProtection="1">
      <alignment horizontal="right" vertical="center"/>
    </xf>
    <xf numFmtId="0" fontId="3" fillId="15" borderId="21" xfId="40" applyFont="1" applyFill="1" applyBorder="1" applyAlignment="1" applyProtection="1">
      <alignment vertical="center"/>
    </xf>
    <xf numFmtId="0" fontId="5" fillId="15" borderId="0" xfId="40" applyFont="1" applyFill="1" applyBorder="1" applyAlignment="1" applyProtection="1">
      <alignment vertical="center"/>
    </xf>
    <xf numFmtId="0" fontId="45" fillId="15" borderId="0" xfId="40" applyFont="1" applyFill="1" applyBorder="1" applyAlignment="1" applyProtection="1">
      <alignment vertical="center"/>
    </xf>
    <xf numFmtId="0" fontId="3" fillId="15" borderId="0" xfId="40" applyFont="1" applyFill="1" applyBorder="1" applyAlignment="1" applyProtection="1">
      <alignment vertical="center"/>
    </xf>
    <xf numFmtId="0" fontId="5" fillId="15" borderId="0" xfId="40" applyFont="1" applyFill="1" applyBorder="1" applyAlignment="1" applyProtection="1">
      <alignment horizontal="right" vertical="center"/>
    </xf>
    <xf numFmtId="0" fontId="3" fillId="15" borderId="22" xfId="40" applyFont="1" applyFill="1" applyBorder="1" applyAlignment="1" applyProtection="1">
      <alignment vertical="center"/>
    </xf>
    <xf numFmtId="0" fontId="3" fillId="15" borderId="0" xfId="40" applyFont="1" applyFill="1" applyBorder="1" applyAlignment="1" applyProtection="1">
      <alignment horizontal="left" vertical="center" wrapText="1"/>
    </xf>
    <xf numFmtId="0" fontId="3" fillId="15" borderId="22" xfId="40" applyFont="1" applyFill="1" applyBorder="1" applyAlignment="1" applyProtection="1">
      <alignment horizontal="left" vertical="center" wrapText="1"/>
    </xf>
    <xf numFmtId="0" fontId="18" fillId="0" borderId="0" xfId="0" applyFont="1"/>
    <xf numFmtId="0" fontId="3" fillId="15" borderId="0" xfId="40" applyFont="1" applyFill="1" applyBorder="1" applyAlignment="1" applyProtection="1">
      <alignment horizontal="left" vertical="center"/>
    </xf>
    <xf numFmtId="0" fontId="3" fillId="0" borderId="11" xfId="40" applyFont="1" applyFill="1" applyBorder="1" applyAlignment="1" applyProtection="1">
      <alignment horizontal="right" vertical="center"/>
      <protection locked="0"/>
    </xf>
    <xf numFmtId="0" fontId="3" fillId="15" borderId="0" xfId="40" applyFont="1" applyFill="1" applyBorder="1" applyAlignment="1" applyProtection="1">
      <alignment horizontal="center" vertical="center"/>
    </xf>
    <xf numFmtId="0" fontId="18" fillId="15" borderId="0" xfId="0" applyFont="1" applyFill="1" applyBorder="1"/>
    <xf numFmtId="0" fontId="3" fillId="15" borderId="0" xfId="40" applyFont="1" applyFill="1" applyBorder="1" applyAlignment="1" applyProtection="1">
      <alignment horizontal="right" vertical="center"/>
      <protection locked="0"/>
    </xf>
    <xf numFmtId="0" fontId="46" fillId="15" borderId="22" xfId="40" applyFont="1" applyFill="1" applyBorder="1" applyAlignment="1">
      <alignment horizontal="center" vertical="center"/>
    </xf>
    <xf numFmtId="0" fontId="3" fillId="15" borderId="23" xfId="40" applyFont="1" applyFill="1" applyBorder="1" applyAlignment="1" applyProtection="1">
      <alignment vertical="center"/>
    </xf>
    <xf numFmtId="0" fontId="3" fillId="15" borderId="24" xfId="40" applyFont="1" applyFill="1" applyBorder="1" applyAlignment="1" applyProtection="1">
      <alignment vertical="center"/>
    </xf>
    <xf numFmtId="0" fontId="3" fillId="15" borderId="25" xfId="40" applyFont="1" applyFill="1" applyBorder="1" applyAlignment="1" applyProtection="1">
      <alignment vertical="center"/>
    </xf>
    <xf numFmtId="0" fontId="40" fillId="16" borderId="26" xfId="40" applyFont="1" applyFill="1" applyBorder="1" applyAlignment="1" applyProtection="1">
      <alignment vertical="center"/>
    </xf>
    <xf numFmtId="0" fontId="40" fillId="16" borderId="28" xfId="40" applyFont="1" applyFill="1" applyBorder="1" applyAlignment="1" applyProtection="1">
      <alignment horizontal="right" vertical="center"/>
    </xf>
    <xf numFmtId="0" fontId="0" fillId="15" borderId="21" xfId="0" applyFill="1" applyBorder="1"/>
    <xf numFmtId="0" fontId="0" fillId="15" borderId="0" xfId="0" applyFill="1" applyBorder="1"/>
    <xf numFmtId="0" fontId="0" fillId="15" borderId="22" xfId="0" applyFill="1" applyBorder="1"/>
    <xf numFmtId="0" fontId="18" fillId="15" borderId="0" xfId="0" applyFont="1" applyFill="1" applyBorder="1" applyAlignment="1">
      <alignment wrapText="1"/>
    </xf>
    <xf numFmtId="0" fontId="5" fillId="15" borderId="21" xfId="0" applyFont="1" applyFill="1" applyBorder="1"/>
    <xf numFmtId="0" fontId="47" fillId="15" borderId="0" xfId="34" applyFont="1" applyFill="1" applyBorder="1" applyAlignment="1" applyProtection="1"/>
    <xf numFmtId="0" fontId="0" fillId="15" borderId="23" xfId="0" applyFill="1" applyBorder="1"/>
    <xf numFmtId="0" fontId="0" fillId="15" borderId="24" xfId="0" applyFill="1" applyBorder="1"/>
    <xf numFmtId="0" fontId="0" fillId="15" borderId="25" xfId="0" applyFill="1" applyBorder="1"/>
    <xf numFmtId="0" fontId="13" fillId="0" borderId="0" xfId="0" applyFont="1"/>
    <xf numFmtId="0" fontId="45" fillId="0" borderId="0" xfId="0" applyFont="1"/>
    <xf numFmtId="0" fontId="3" fillId="0" borderId="0" xfId="0" applyFont="1" applyAlignment="1">
      <alignment wrapText="1"/>
    </xf>
    <xf numFmtId="0" fontId="3" fillId="0" borderId="0" xfId="0" applyFont="1" applyAlignment="1">
      <alignment vertical="center" wrapText="1"/>
    </xf>
    <xf numFmtId="0" fontId="6" fillId="0" borderId="0" xfId="0" applyFont="1"/>
    <xf numFmtId="0" fontId="3" fillId="0" borderId="0" xfId="0" applyFont="1"/>
    <xf numFmtId="0" fontId="3" fillId="0" borderId="0" xfId="0" applyFont="1" applyAlignment="1">
      <alignment horizontal="left"/>
    </xf>
    <xf numFmtId="0" fontId="48" fillId="0" borderId="0" xfId="0" applyFont="1"/>
    <xf numFmtId="0" fontId="3" fillId="0" borderId="0" xfId="0" applyFont="1" applyAlignment="1">
      <alignment horizontal="left" vertical="top" wrapText="1"/>
    </xf>
    <xf numFmtId="0" fontId="49" fillId="0" borderId="0" xfId="0" applyFont="1" applyAlignment="1">
      <alignment horizontal="right" vertical="top" wrapText="1"/>
    </xf>
    <xf numFmtId="0" fontId="3" fillId="0" borderId="29" xfId="0" applyFont="1" applyBorder="1" applyAlignment="1">
      <alignment horizontal="centerContinuous" vertical="top"/>
    </xf>
    <xf numFmtId="0" fontId="3" fillId="0" borderId="30" xfId="0" applyFont="1" applyBorder="1" applyAlignment="1">
      <alignment horizontal="centerContinuous"/>
    </xf>
    <xf numFmtId="0" fontId="3" fillId="0" borderId="31" xfId="0" applyFont="1" applyBorder="1" applyAlignment="1">
      <alignment horizontal="centerContinuous" vertical="top"/>
    </xf>
    <xf numFmtId="0" fontId="3" fillId="0" borderId="11"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Border="1"/>
    <xf numFmtId="0" fontId="13" fillId="0" borderId="0" xfId="0" applyFont="1" applyBorder="1"/>
    <xf numFmtId="0" fontId="3" fillId="0" borderId="32" xfId="0" applyFont="1" applyBorder="1" applyAlignment="1">
      <alignment horizontal="centerContinuous" vertical="top"/>
    </xf>
    <xf numFmtId="0" fontId="3" fillId="0" borderId="15" xfId="0" applyFont="1" applyBorder="1" applyAlignment="1">
      <alignment horizontal="centerContinuous"/>
    </xf>
    <xf numFmtId="0" fontId="3" fillId="0" borderId="33" xfId="0" applyFont="1" applyBorder="1" applyAlignment="1">
      <alignment horizontal="centerContinuous" vertical="top"/>
    </xf>
    <xf numFmtId="0" fontId="2" fillId="0" borderId="0" xfId="0" applyFont="1"/>
    <xf numFmtId="3" fontId="2" fillId="0" borderId="0" xfId="0" applyNumberFormat="1" applyFont="1"/>
    <xf numFmtId="0" fontId="51" fillId="17" borderId="20" xfId="0" applyFont="1" applyFill="1" applyBorder="1" applyAlignment="1">
      <alignment horizontal="left"/>
    </xf>
    <xf numFmtId="0" fontId="51" fillId="17" borderId="31" xfId="0" applyFont="1" applyFill="1" applyBorder="1" applyAlignment="1">
      <alignment horizontal="left"/>
    </xf>
    <xf numFmtId="0" fontId="2" fillId="0" borderId="0" xfId="0" applyFont="1" applyAlignment="1">
      <alignment horizontal="right"/>
    </xf>
    <xf numFmtId="0" fontId="2" fillId="0" borderId="0" xfId="0" applyFont="1" applyAlignment="1">
      <alignment horizontal="center"/>
    </xf>
    <xf numFmtId="0" fontId="51" fillId="0" borderId="0" xfId="0" applyFont="1" applyAlignment="1">
      <alignment horizontal="center"/>
    </xf>
    <xf numFmtId="0" fontId="2" fillId="17" borderId="20" xfId="0" applyFont="1" applyFill="1" applyBorder="1" applyAlignment="1">
      <alignment horizontal="left"/>
    </xf>
    <xf numFmtId="0" fontId="2" fillId="17" borderId="31" xfId="0" applyFont="1" applyFill="1" applyBorder="1" applyAlignment="1">
      <alignment horizontal="left"/>
    </xf>
    <xf numFmtId="0" fontId="45" fillId="0" borderId="0" xfId="39" applyFont="1" applyAlignment="1">
      <alignment horizontal="right"/>
    </xf>
    <xf numFmtId="0" fontId="45" fillId="0" borderId="0" xfId="39" applyFont="1"/>
    <xf numFmtId="0" fontId="6" fillId="0" borderId="0" xfId="39" applyFont="1"/>
    <xf numFmtId="0" fontId="2" fillId="17" borderId="31" xfId="0" applyFont="1" applyFill="1" applyBorder="1"/>
    <xf numFmtId="0" fontId="0" fillId="0" borderId="0" xfId="0" applyFill="1"/>
    <xf numFmtId="0" fontId="18" fillId="0" borderId="0" xfId="0" applyFont="1" applyFill="1"/>
    <xf numFmtId="0" fontId="2" fillId="18" borderId="11" xfId="34" applyFont="1" applyFill="1" applyBorder="1" applyAlignment="1" applyProtection="1">
      <alignment vertical="top"/>
      <protection locked="0"/>
    </xf>
    <xf numFmtId="0" fontId="6" fillId="0" borderId="0" xfId="0" applyFont="1" applyFill="1" applyProtection="1"/>
    <xf numFmtId="0" fontId="11" fillId="0" borderId="0" xfId="0" applyFont="1" applyFill="1" applyProtection="1"/>
    <xf numFmtId="0" fontId="12" fillId="0" borderId="0" xfId="0" applyFont="1" applyFill="1" applyAlignment="1" applyProtection="1">
      <alignment vertical="center"/>
    </xf>
    <xf numFmtId="0" fontId="3" fillId="0" borderId="0" xfId="0" applyFont="1" applyFill="1" applyProtection="1"/>
    <xf numFmtId="0" fontId="13" fillId="0" borderId="0" xfId="0" applyFont="1" applyFill="1" applyBorder="1" applyProtection="1"/>
    <xf numFmtId="0" fontId="13" fillId="0" borderId="0" xfId="0" applyFont="1" applyFill="1" applyProtection="1"/>
    <xf numFmtId="0" fontId="15" fillId="0" borderId="0" xfId="0" applyFont="1" applyFill="1" applyBorder="1" applyAlignment="1" applyProtection="1">
      <alignment horizontal="centerContinuous"/>
    </xf>
    <xf numFmtId="0" fontId="0" fillId="0" borderId="0" xfId="0" applyFill="1" applyBorder="1" applyAlignment="1" applyProtection="1">
      <alignment horizontal="justify" wrapText="1"/>
    </xf>
    <xf numFmtId="0" fontId="43" fillId="0" borderId="0" xfId="0" applyFont="1" applyFill="1" applyBorder="1" applyAlignment="1" applyProtection="1">
      <alignment horizontal="center"/>
    </xf>
    <xf numFmtId="0" fontId="43" fillId="0" borderId="0" xfId="0" applyFont="1" applyFill="1" applyBorder="1" applyAlignment="1" applyProtection="1">
      <alignment horizontal="right"/>
    </xf>
    <xf numFmtId="0" fontId="0" fillId="0" borderId="0" xfId="0" applyFill="1" applyAlignment="1" applyProtection="1">
      <alignment vertical="center"/>
    </xf>
    <xf numFmtId="0" fontId="6" fillId="15" borderId="0" xfId="0" applyFont="1" applyFill="1" applyBorder="1" applyProtection="1">
      <protection locked="0"/>
    </xf>
    <xf numFmtId="164" fontId="5" fillId="15" borderId="0" xfId="0" quotePrefix="1" applyNumberFormat="1" applyFont="1" applyFill="1" applyBorder="1" applyProtection="1">
      <protection locked="0"/>
    </xf>
    <xf numFmtId="0" fontId="0" fillId="15" borderId="0" xfId="0" applyFill="1" applyBorder="1" applyProtection="1">
      <protection locked="0"/>
    </xf>
    <xf numFmtId="0" fontId="6" fillId="15" borderId="0" xfId="0" applyFont="1" applyFill="1" applyBorder="1" applyAlignment="1" applyProtection="1">
      <alignment horizontal="center" vertical="center"/>
      <protection locked="0"/>
    </xf>
    <xf numFmtId="164" fontId="3" fillId="15" borderId="0" xfId="0" quotePrefix="1" applyNumberFormat="1" applyFont="1" applyFill="1" applyBorder="1" applyProtection="1">
      <protection locked="0"/>
    </xf>
    <xf numFmtId="0" fontId="0" fillId="15" borderId="0" xfId="0" applyFill="1" applyBorder="1" applyAlignment="1" applyProtection="1">
      <alignment horizontal="center" vertical="center"/>
      <protection locked="0"/>
    </xf>
    <xf numFmtId="0" fontId="0" fillId="15" borderId="0" xfId="0" applyFill="1" applyBorder="1" applyAlignment="1" applyProtection="1">
      <alignment vertical="center"/>
      <protection locked="0"/>
    </xf>
    <xf numFmtId="0" fontId="3" fillId="15" borderId="0" xfId="0" applyFont="1" applyFill="1" applyBorder="1" applyProtection="1">
      <protection locked="0"/>
    </xf>
    <xf numFmtId="0" fontId="14" fillId="15" borderId="0" xfId="0" applyFont="1" applyFill="1" applyBorder="1" applyAlignment="1" applyProtection="1">
      <alignment horizontal="center"/>
      <protection locked="0"/>
    </xf>
    <xf numFmtId="165" fontId="19" fillId="0" borderId="0" xfId="0" applyNumberFormat="1" applyFont="1" applyBorder="1" applyProtection="1"/>
    <xf numFmtId="3" fontId="19" fillId="0" borderId="0" xfId="0" applyNumberFormat="1" applyFont="1" applyBorder="1" applyProtection="1"/>
    <xf numFmtId="0" fontId="0" fillId="15" borderId="0" xfId="0" applyFill="1" applyBorder="1" applyAlignment="1" applyProtection="1">
      <alignment horizontal="left"/>
    </xf>
    <xf numFmtId="0" fontId="52" fillId="20" borderId="35" xfId="0" applyFont="1" applyFill="1" applyBorder="1"/>
    <xf numFmtId="0" fontId="52" fillId="20" borderId="36" xfId="0" applyFont="1" applyFill="1" applyBorder="1"/>
    <xf numFmtId="0" fontId="52" fillId="20" borderId="37" xfId="0" applyFont="1" applyFill="1" applyBorder="1"/>
    <xf numFmtId="0" fontId="53" fillId="21" borderId="35" xfId="0" applyFont="1" applyFill="1" applyBorder="1"/>
    <xf numFmtId="0" fontId="53" fillId="21" borderId="36" xfId="0" applyFont="1" applyFill="1" applyBorder="1"/>
    <xf numFmtId="0" fontId="53" fillId="21" borderId="37" xfId="0" applyFont="1" applyFill="1" applyBorder="1"/>
    <xf numFmtId="0" fontId="53" fillId="0" borderId="35" xfId="0" applyFont="1" applyBorder="1"/>
    <xf numFmtId="0" fontId="53" fillId="0" borderId="36" xfId="0" applyFont="1" applyBorder="1"/>
    <xf numFmtId="0" fontId="53" fillId="0" borderId="37" xfId="0" applyFont="1" applyBorder="1"/>
    <xf numFmtId="0" fontId="2" fillId="0" borderId="0" xfId="0" applyFont="1" applyProtection="1"/>
    <xf numFmtId="0" fontId="3" fillId="19" borderId="15" xfId="0" applyFont="1" applyFill="1" applyBorder="1" applyAlignment="1">
      <alignment horizontal="center" wrapText="1"/>
    </xf>
    <xf numFmtId="165" fontId="3" fillId="0" borderId="11" xfId="0" applyNumberFormat="1" applyFont="1" applyBorder="1" applyAlignment="1">
      <alignment horizontal="right" wrapText="1"/>
    </xf>
    <xf numFmtId="0" fontId="3" fillId="19" borderId="11" xfId="0" applyFont="1" applyFill="1" applyBorder="1" applyAlignment="1">
      <alignment horizontal="center" wrapText="1"/>
    </xf>
    <xf numFmtId="0" fontId="3" fillId="0" borderId="11" xfId="0" applyFont="1" applyBorder="1" applyAlignment="1">
      <alignment horizontal="left" wrapText="1"/>
    </xf>
    <xf numFmtId="0" fontId="3" fillId="0" borderId="34" xfId="0" applyFont="1" applyBorder="1" applyAlignment="1">
      <alignment horizontal="centerContinuous"/>
    </xf>
    <xf numFmtId="0" fontId="54" fillId="0" borderId="0" xfId="38" applyFont="1" applyAlignment="1">
      <alignment horizontal="center"/>
    </xf>
    <xf numFmtId="0" fontId="45" fillId="15" borderId="0" xfId="0" applyFont="1" applyFill="1" applyBorder="1"/>
    <xf numFmtId="0" fontId="7" fillId="0" borderId="0" xfId="0" applyFont="1" applyBorder="1" applyAlignment="1" applyProtection="1">
      <alignment horizontal="right"/>
    </xf>
    <xf numFmtId="0" fontId="7" fillId="0" borderId="0" xfId="0" applyFont="1" applyBorder="1" applyAlignment="1" applyProtection="1">
      <alignment horizontal="center"/>
    </xf>
    <xf numFmtId="0" fontId="7" fillId="0" borderId="0" xfId="0" applyFont="1" applyBorder="1" applyAlignment="1" applyProtection="1">
      <alignment horizontal="left"/>
    </xf>
    <xf numFmtId="0" fontId="19" fillId="0" borderId="0" xfId="0" applyFont="1" applyAlignment="1" applyProtection="1"/>
    <xf numFmtId="0" fontId="7" fillId="0" borderId="11" xfId="0" applyFont="1" applyBorder="1" applyAlignment="1" applyProtection="1">
      <alignment horizontal="center"/>
    </xf>
    <xf numFmtId="165" fontId="7" fillId="0" borderId="11" xfId="0" applyNumberFormat="1" applyFont="1" applyBorder="1" applyAlignment="1" applyProtection="1">
      <alignment horizontal="right"/>
    </xf>
    <xf numFmtId="165" fontId="7" fillId="0" borderId="11" xfId="0" applyNumberFormat="1" applyFont="1" applyBorder="1" applyAlignment="1" applyProtection="1">
      <alignment horizontal="right"/>
      <protection locked="0"/>
    </xf>
    <xf numFmtId="3" fontId="19" fillId="0" borderId="11" xfId="0" applyNumberFormat="1" applyFont="1" applyBorder="1" applyAlignment="1" applyProtection="1">
      <alignment horizontal="right"/>
    </xf>
    <xf numFmtId="165" fontId="19" fillId="0" borderId="11" xfId="0" applyNumberFormat="1" applyFont="1" applyBorder="1" applyAlignment="1" applyProtection="1">
      <alignment horizontal="right"/>
    </xf>
    <xf numFmtId="0" fontId="2" fillId="22" borderId="0" xfId="0" applyFont="1" applyFill="1" applyAlignment="1">
      <alignment horizontal="center"/>
    </xf>
    <xf numFmtId="0" fontId="2" fillId="23" borderId="0" xfId="0" applyFont="1" applyFill="1"/>
    <xf numFmtId="0" fontId="54" fillId="23" borderId="0" xfId="38" applyFont="1" applyFill="1" applyAlignment="1">
      <alignment horizontal="center"/>
    </xf>
    <xf numFmtId="0" fontId="3" fillId="0" borderId="30" xfId="0" applyNumberFormat="1" applyFont="1" applyBorder="1" applyAlignment="1" applyProtection="1">
      <alignment horizontal="left" vertical="center"/>
      <protection locked="0"/>
    </xf>
    <xf numFmtId="0" fontId="3" fillId="0" borderId="31" xfId="0" applyNumberFormat="1" applyFont="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30"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18" fillId="15" borderId="0" xfId="0" applyFont="1" applyFill="1" applyBorder="1" applyAlignment="1" applyProtection="1">
      <alignment horizontal="left" wrapText="1"/>
    </xf>
    <xf numFmtId="0" fontId="18" fillId="0" borderId="0" xfId="0" applyFont="1" applyBorder="1" applyAlignment="1">
      <alignment horizontal="left" wrapText="1"/>
    </xf>
    <xf numFmtId="0" fontId="41" fillId="16" borderId="21" xfId="0" applyFont="1" applyFill="1" applyBorder="1" applyAlignment="1" applyProtection="1">
      <alignment horizontal="center" vertical="center" wrapText="1"/>
    </xf>
    <xf numFmtId="0" fontId="0" fillId="0" borderId="0" xfId="0" applyBorder="1" applyAlignment="1">
      <alignment wrapText="1"/>
    </xf>
    <xf numFmtId="0" fontId="0" fillId="0" borderId="22" xfId="0" applyBorder="1" applyAlignment="1">
      <alignment wrapText="1"/>
    </xf>
    <xf numFmtId="0" fontId="3" fillId="0" borderId="0" xfId="0" applyFont="1" applyAlignment="1">
      <alignment vertical="center" wrapText="1"/>
    </xf>
    <xf numFmtId="0" fontId="3" fillId="0" borderId="0" xfId="0" applyFont="1" applyAlignment="1">
      <alignment wrapText="1"/>
    </xf>
    <xf numFmtId="0" fontId="6" fillId="0" borderId="0" xfId="0" applyFont="1" applyAlignment="1">
      <alignment vertical="center" wrapText="1"/>
    </xf>
    <xf numFmtId="0" fontId="6" fillId="0" borderId="0" xfId="0" applyFont="1" applyAlignment="1">
      <alignment wrapText="1"/>
    </xf>
    <xf numFmtId="0" fontId="5" fillId="0" borderId="0" xfId="0" applyFont="1" applyAlignment="1">
      <alignment vertical="center" wrapText="1"/>
    </xf>
    <xf numFmtId="0" fontId="3" fillId="15" borderId="0" xfId="40" applyFont="1" applyFill="1" applyBorder="1" applyAlignment="1" applyProtection="1">
      <alignment horizontal="left" vertical="center" wrapText="1"/>
    </xf>
    <xf numFmtId="0" fontId="3" fillId="18" borderId="20" xfId="40" applyFont="1" applyFill="1" applyBorder="1" applyAlignment="1" applyProtection="1">
      <alignment horizontal="left" vertical="top"/>
      <protection locked="0"/>
    </xf>
    <xf numFmtId="0" fontId="3" fillId="18" borderId="30" xfId="0" applyFont="1" applyFill="1" applyBorder="1" applyAlignment="1" applyProtection="1">
      <alignment horizontal="left" vertical="top"/>
      <protection locked="0"/>
    </xf>
    <xf numFmtId="0" fontId="3" fillId="18" borderId="31" xfId="0" applyFont="1" applyFill="1" applyBorder="1" applyAlignment="1" applyProtection="1">
      <alignment horizontal="left" vertical="top"/>
      <protection locked="0"/>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_Lookups" xfId="39"/>
    <cellStyle name="Normal_STOCK_512_2009_10_001" xfId="40"/>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3">
    <dxf>
      <font>
        <condense val="0"/>
        <extend val="0"/>
        <color auto="1"/>
      </font>
      <fill>
        <patternFill>
          <bgColor indexed="51"/>
        </patternFill>
      </fill>
    </dxf>
    <dxf>
      <font>
        <condense val="0"/>
        <extend val="0"/>
        <color indexed="9"/>
      </font>
      <fill>
        <patternFill>
          <bgColor indexed="16"/>
        </patternFill>
      </fill>
    </dxf>
    <dxf>
      <font>
        <condense val="0"/>
        <extend val="0"/>
        <color indexed="9"/>
      </font>
      <fill>
        <patternFill>
          <bgColor indexed="1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9EC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7154EA"/>
      <rgbColor rgb="00E5F5FF"/>
      <rgbColor rgb="009999FF"/>
      <rgbColor rgb="00993366"/>
      <rgbColor rgb="00010000"/>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2B4F8F"/>
      <rgbColor rgb="003366FF"/>
      <rgbColor rgb="0033CCCC"/>
      <rgbColor rgb="0099CC00"/>
      <rgbColor rgb="00FFCC00"/>
      <rgbColor rgb="00FF9900"/>
      <rgbColor rgb="00FF6600"/>
      <rgbColor rgb="00666699"/>
      <rgbColor rgb="00969696"/>
      <rgbColor rgb="00BFC0C1"/>
      <rgbColor rgb="00339966"/>
      <rgbColor rgb="00C1C4C7"/>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Guidance!B14"/><Relationship Id="rId2" Type="http://schemas.openxmlformats.org/officeDocument/2006/relationships/image" Target="../media/image3.png"/><Relationship Id="rId1" Type="http://schemas.openxmlformats.org/officeDocument/2006/relationships/hyperlink" Target="#Guidance!B11"/><Relationship Id="rId6" Type="http://schemas.openxmlformats.org/officeDocument/2006/relationships/hyperlink" Target="#Guidance!B31"/><Relationship Id="rId5" Type="http://schemas.openxmlformats.org/officeDocument/2006/relationships/hyperlink" Target="#Guidance!B20"/><Relationship Id="rId4" Type="http://schemas.openxmlformats.org/officeDocument/2006/relationships/hyperlink" Target="#Guidance!B17"/></Relationships>
</file>

<file path=xl/drawings/_rels/drawing3.xml.rels><?xml version="1.0" encoding="UTF-8" standalone="yes"?>
<Relationships xmlns="http://schemas.openxmlformats.org/package/2006/relationships"><Relationship Id="rId3" Type="http://schemas.openxmlformats.org/officeDocument/2006/relationships/hyperlink" Target="#Guidance!B14"/><Relationship Id="rId2" Type="http://schemas.openxmlformats.org/officeDocument/2006/relationships/image" Target="../media/image3.png"/><Relationship Id="rId1" Type="http://schemas.openxmlformats.org/officeDocument/2006/relationships/hyperlink" Target="#Guidance!B11"/><Relationship Id="rId6" Type="http://schemas.openxmlformats.org/officeDocument/2006/relationships/hyperlink" Target="#Guidance!B31"/><Relationship Id="rId5" Type="http://schemas.openxmlformats.org/officeDocument/2006/relationships/hyperlink" Target="#Guidance!B20"/><Relationship Id="rId4" Type="http://schemas.openxmlformats.org/officeDocument/2006/relationships/hyperlink" Target="#Guidance!B17"/></Relationships>
</file>

<file path=xl/drawings/_rels/drawing4.xml.rels><?xml version="1.0" encoding="UTF-8" standalone="yes"?>
<Relationships xmlns="http://schemas.openxmlformats.org/package/2006/relationships"><Relationship Id="rId3" Type="http://schemas.openxmlformats.org/officeDocument/2006/relationships/hyperlink" Target="#Guidance!B14"/><Relationship Id="rId2" Type="http://schemas.openxmlformats.org/officeDocument/2006/relationships/image" Target="../media/image3.png"/><Relationship Id="rId1" Type="http://schemas.openxmlformats.org/officeDocument/2006/relationships/hyperlink" Target="#Guidance!B11"/><Relationship Id="rId6" Type="http://schemas.openxmlformats.org/officeDocument/2006/relationships/hyperlink" Target="#Guidance!B31"/><Relationship Id="rId5" Type="http://schemas.openxmlformats.org/officeDocument/2006/relationships/hyperlink" Target="#Guidance!B20"/><Relationship Id="rId4" Type="http://schemas.openxmlformats.org/officeDocument/2006/relationships/hyperlink" Target="#Guidance!B17"/></Relationships>
</file>

<file path=xl/drawings/_rels/drawing5.xml.rels><?xml version="1.0" encoding="UTF-8" standalone="yes"?>
<Relationships xmlns="http://schemas.openxmlformats.org/package/2006/relationships"><Relationship Id="rId3" Type="http://schemas.openxmlformats.org/officeDocument/2006/relationships/hyperlink" Target="#Guidance!B14"/><Relationship Id="rId2" Type="http://schemas.openxmlformats.org/officeDocument/2006/relationships/image" Target="../media/image3.png"/><Relationship Id="rId1" Type="http://schemas.openxmlformats.org/officeDocument/2006/relationships/hyperlink" Target="#Guidance!B11"/><Relationship Id="rId6" Type="http://schemas.openxmlformats.org/officeDocument/2006/relationships/hyperlink" Target="#Guidance!B31"/><Relationship Id="rId5" Type="http://schemas.openxmlformats.org/officeDocument/2006/relationships/hyperlink" Target="#Guidance!B20"/><Relationship Id="rId4" Type="http://schemas.openxmlformats.org/officeDocument/2006/relationships/hyperlink" Target="#Guidance!B17"/></Relationships>
</file>

<file path=xl/drawings/_rels/drawing6.xml.rels><?xml version="1.0" encoding="UTF-8" standalone="yes"?>
<Relationships xmlns="http://schemas.openxmlformats.org/package/2006/relationships"><Relationship Id="rId3" Type="http://schemas.openxmlformats.org/officeDocument/2006/relationships/hyperlink" Target="#Guidance!B14"/><Relationship Id="rId2" Type="http://schemas.openxmlformats.org/officeDocument/2006/relationships/image" Target="../media/image3.png"/><Relationship Id="rId1" Type="http://schemas.openxmlformats.org/officeDocument/2006/relationships/hyperlink" Target="#Guidance!B11"/><Relationship Id="rId6" Type="http://schemas.openxmlformats.org/officeDocument/2006/relationships/hyperlink" Target="#Guidance!B31"/><Relationship Id="rId5" Type="http://schemas.openxmlformats.org/officeDocument/2006/relationships/hyperlink" Target="#Guidance!B20"/><Relationship Id="rId4" Type="http://schemas.openxmlformats.org/officeDocument/2006/relationships/hyperlink" Target="#Guidance!B17"/></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47625</xdr:rowOff>
    </xdr:from>
    <xdr:to>
      <xdr:col>5</xdr:col>
      <xdr:colOff>1685925</xdr:colOff>
      <xdr:row>5</xdr:row>
      <xdr:rowOff>123825</xdr:rowOff>
    </xdr:to>
    <xdr:pic>
      <xdr:nvPicPr>
        <xdr:cNvPr id="3240" name="Picture 7" descr="sd-logo transparent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495300"/>
          <a:ext cx="27908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219075</xdr:colOff>
      <xdr:row>34</xdr:row>
      <xdr:rowOff>200025</xdr:rowOff>
    </xdr:from>
    <xdr:to>
      <xdr:col>13</xdr:col>
      <xdr:colOff>123825</xdr:colOff>
      <xdr:row>40</xdr:row>
      <xdr:rowOff>228600</xdr:rowOff>
    </xdr:to>
    <xdr:pic>
      <xdr:nvPicPr>
        <xdr:cNvPr id="3241"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62650" y="7953375"/>
          <a:ext cx="1524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466725</xdr:colOff>
      <xdr:row>9</xdr:row>
      <xdr:rowOff>19050</xdr:rowOff>
    </xdr:from>
    <xdr:to>
      <xdr:col>3</xdr:col>
      <xdr:colOff>552450</xdr:colOff>
      <xdr:row>9</xdr:row>
      <xdr:rowOff>123825</xdr:rowOff>
    </xdr:to>
    <xdr:pic>
      <xdr:nvPicPr>
        <xdr:cNvPr id="4497"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1477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4</xdr:col>
      <xdr:colOff>1085850</xdr:colOff>
      <xdr:row>9</xdr:row>
      <xdr:rowOff>19050</xdr:rowOff>
    </xdr:from>
    <xdr:to>
      <xdr:col>4</xdr:col>
      <xdr:colOff>1171575</xdr:colOff>
      <xdr:row>9</xdr:row>
      <xdr:rowOff>123825</xdr:rowOff>
    </xdr:to>
    <xdr:pic>
      <xdr:nvPicPr>
        <xdr:cNvPr id="4498" name="Picture 2">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5</xdr:col>
      <xdr:colOff>1085850</xdr:colOff>
      <xdr:row>9</xdr:row>
      <xdr:rowOff>19050</xdr:rowOff>
    </xdr:from>
    <xdr:to>
      <xdr:col>5</xdr:col>
      <xdr:colOff>1171575</xdr:colOff>
      <xdr:row>9</xdr:row>
      <xdr:rowOff>123825</xdr:rowOff>
    </xdr:to>
    <xdr:pic>
      <xdr:nvPicPr>
        <xdr:cNvPr id="4499" name="Picture 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05550"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6</xdr:col>
      <xdr:colOff>990600</xdr:colOff>
      <xdr:row>9</xdr:row>
      <xdr:rowOff>19050</xdr:rowOff>
    </xdr:from>
    <xdr:to>
      <xdr:col>6</xdr:col>
      <xdr:colOff>1076325</xdr:colOff>
      <xdr:row>9</xdr:row>
      <xdr:rowOff>123825</xdr:rowOff>
    </xdr:to>
    <xdr:pic>
      <xdr:nvPicPr>
        <xdr:cNvPr id="4500" name="Picture 4">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91400"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10</xdr:col>
      <xdr:colOff>476250</xdr:colOff>
      <xdr:row>9</xdr:row>
      <xdr:rowOff>19050</xdr:rowOff>
    </xdr:from>
    <xdr:to>
      <xdr:col>10</xdr:col>
      <xdr:colOff>561975</xdr:colOff>
      <xdr:row>9</xdr:row>
      <xdr:rowOff>123825</xdr:rowOff>
    </xdr:to>
    <xdr:pic>
      <xdr:nvPicPr>
        <xdr:cNvPr id="4501" name="Picture 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0122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466725</xdr:colOff>
      <xdr:row>9</xdr:row>
      <xdr:rowOff>19050</xdr:rowOff>
    </xdr:from>
    <xdr:to>
      <xdr:col>3</xdr:col>
      <xdr:colOff>552450</xdr:colOff>
      <xdr:row>9</xdr:row>
      <xdr:rowOff>123825</xdr:rowOff>
    </xdr:to>
    <xdr:pic>
      <xdr:nvPicPr>
        <xdr:cNvPr id="553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1477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4</xdr:col>
      <xdr:colOff>1085850</xdr:colOff>
      <xdr:row>9</xdr:row>
      <xdr:rowOff>19050</xdr:rowOff>
    </xdr:from>
    <xdr:to>
      <xdr:col>4</xdr:col>
      <xdr:colOff>1171575</xdr:colOff>
      <xdr:row>9</xdr:row>
      <xdr:rowOff>123825</xdr:rowOff>
    </xdr:to>
    <xdr:pic>
      <xdr:nvPicPr>
        <xdr:cNvPr id="5533" name="Picture 2">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5</xdr:col>
      <xdr:colOff>1085850</xdr:colOff>
      <xdr:row>9</xdr:row>
      <xdr:rowOff>19050</xdr:rowOff>
    </xdr:from>
    <xdr:to>
      <xdr:col>5</xdr:col>
      <xdr:colOff>1171575</xdr:colOff>
      <xdr:row>9</xdr:row>
      <xdr:rowOff>123825</xdr:rowOff>
    </xdr:to>
    <xdr:pic>
      <xdr:nvPicPr>
        <xdr:cNvPr id="5534" name="Picture 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602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6</xdr:col>
      <xdr:colOff>990600</xdr:colOff>
      <xdr:row>9</xdr:row>
      <xdr:rowOff>19050</xdr:rowOff>
    </xdr:from>
    <xdr:to>
      <xdr:col>6</xdr:col>
      <xdr:colOff>1076325</xdr:colOff>
      <xdr:row>9</xdr:row>
      <xdr:rowOff>123825</xdr:rowOff>
    </xdr:to>
    <xdr:pic>
      <xdr:nvPicPr>
        <xdr:cNvPr id="5535" name="Picture 4">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8187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10</xdr:col>
      <xdr:colOff>476250</xdr:colOff>
      <xdr:row>9</xdr:row>
      <xdr:rowOff>19050</xdr:rowOff>
    </xdr:from>
    <xdr:to>
      <xdr:col>10</xdr:col>
      <xdr:colOff>561975</xdr:colOff>
      <xdr:row>9</xdr:row>
      <xdr:rowOff>123825</xdr:rowOff>
    </xdr:to>
    <xdr:pic>
      <xdr:nvPicPr>
        <xdr:cNvPr id="5536" name="Picture 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91700"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xdr:col>
      <xdr:colOff>466725</xdr:colOff>
      <xdr:row>9</xdr:row>
      <xdr:rowOff>19050</xdr:rowOff>
    </xdr:from>
    <xdr:to>
      <xdr:col>3</xdr:col>
      <xdr:colOff>552450</xdr:colOff>
      <xdr:row>9</xdr:row>
      <xdr:rowOff>123825</xdr:rowOff>
    </xdr:to>
    <xdr:pic>
      <xdr:nvPicPr>
        <xdr:cNvPr id="8588"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1477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4</xdr:col>
      <xdr:colOff>1085850</xdr:colOff>
      <xdr:row>9</xdr:row>
      <xdr:rowOff>19050</xdr:rowOff>
    </xdr:from>
    <xdr:to>
      <xdr:col>4</xdr:col>
      <xdr:colOff>1171575</xdr:colOff>
      <xdr:row>9</xdr:row>
      <xdr:rowOff>123825</xdr:rowOff>
    </xdr:to>
    <xdr:pic>
      <xdr:nvPicPr>
        <xdr:cNvPr id="8589" name="Picture 2">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5</xdr:col>
      <xdr:colOff>1085850</xdr:colOff>
      <xdr:row>9</xdr:row>
      <xdr:rowOff>19050</xdr:rowOff>
    </xdr:from>
    <xdr:to>
      <xdr:col>5</xdr:col>
      <xdr:colOff>1171575</xdr:colOff>
      <xdr:row>9</xdr:row>
      <xdr:rowOff>123825</xdr:rowOff>
    </xdr:to>
    <xdr:pic>
      <xdr:nvPicPr>
        <xdr:cNvPr id="8590" name="Picture 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05550"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6</xdr:col>
      <xdr:colOff>990600</xdr:colOff>
      <xdr:row>9</xdr:row>
      <xdr:rowOff>19050</xdr:rowOff>
    </xdr:from>
    <xdr:to>
      <xdr:col>6</xdr:col>
      <xdr:colOff>1076325</xdr:colOff>
      <xdr:row>9</xdr:row>
      <xdr:rowOff>123825</xdr:rowOff>
    </xdr:to>
    <xdr:pic>
      <xdr:nvPicPr>
        <xdr:cNvPr id="8591" name="Picture 4">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91400"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10</xdr:col>
      <xdr:colOff>476250</xdr:colOff>
      <xdr:row>9</xdr:row>
      <xdr:rowOff>19050</xdr:rowOff>
    </xdr:from>
    <xdr:to>
      <xdr:col>10</xdr:col>
      <xdr:colOff>561975</xdr:colOff>
      <xdr:row>9</xdr:row>
      <xdr:rowOff>123825</xdr:rowOff>
    </xdr:to>
    <xdr:pic>
      <xdr:nvPicPr>
        <xdr:cNvPr id="8592" name="Picture 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0122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xdr:col>
      <xdr:colOff>466725</xdr:colOff>
      <xdr:row>9</xdr:row>
      <xdr:rowOff>19050</xdr:rowOff>
    </xdr:from>
    <xdr:to>
      <xdr:col>3</xdr:col>
      <xdr:colOff>552450</xdr:colOff>
      <xdr:row>9</xdr:row>
      <xdr:rowOff>123825</xdr:rowOff>
    </xdr:to>
    <xdr:pic>
      <xdr:nvPicPr>
        <xdr:cNvPr id="654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1477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4</xdr:col>
      <xdr:colOff>1085850</xdr:colOff>
      <xdr:row>9</xdr:row>
      <xdr:rowOff>19050</xdr:rowOff>
    </xdr:from>
    <xdr:to>
      <xdr:col>4</xdr:col>
      <xdr:colOff>1171575</xdr:colOff>
      <xdr:row>9</xdr:row>
      <xdr:rowOff>123825</xdr:rowOff>
    </xdr:to>
    <xdr:pic>
      <xdr:nvPicPr>
        <xdr:cNvPr id="6546" name="Picture 2">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5</xdr:col>
      <xdr:colOff>1085850</xdr:colOff>
      <xdr:row>9</xdr:row>
      <xdr:rowOff>19050</xdr:rowOff>
    </xdr:from>
    <xdr:to>
      <xdr:col>5</xdr:col>
      <xdr:colOff>1171575</xdr:colOff>
      <xdr:row>9</xdr:row>
      <xdr:rowOff>123825</xdr:rowOff>
    </xdr:to>
    <xdr:pic>
      <xdr:nvPicPr>
        <xdr:cNvPr id="6547" name="Picture 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602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6</xdr:col>
      <xdr:colOff>990600</xdr:colOff>
      <xdr:row>9</xdr:row>
      <xdr:rowOff>19050</xdr:rowOff>
    </xdr:from>
    <xdr:to>
      <xdr:col>6</xdr:col>
      <xdr:colOff>1076325</xdr:colOff>
      <xdr:row>9</xdr:row>
      <xdr:rowOff>123825</xdr:rowOff>
    </xdr:to>
    <xdr:pic>
      <xdr:nvPicPr>
        <xdr:cNvPr id="6548" name="Picture 4">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8187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10</xdr:col>
      <xdr:colOff>476250</xdr:colOff>
      <xdr:row>9</xdr:row>
      <xdr:rowOff>19050</xdr:rowOff>
    </xdr:from>
    <xdr:to>
      <xdr:col>10</xdr:col>
      <xdr:colOff>561975</xdr:colOff>
      <xdr:row>9</xdr:row>
      <xdr:rowOff>123825</xdr:rowOff>
    </xdr:to>
    <xdr:pic>
      <xdr:nvPicPr>
        <xdr:cNvPr id="6549" name="Picture 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91700"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xdr:col>
      <xdr:colOff>466725</xdr:colOff>
      <xdr:row>9</xdr:row>
      <xdr:rowOff>19050</xdr:rowOff>
    </xdr:from>
    <xdr:to>
      <xdr:col>3</xdr:col>
      <xdr:colOff>552450</xdr:colOff>
      <xdr:row>9</xdr:row>
      <xdr:rowOff>123825</xdr:rowOff>
    </xdr:to>
    <xdr:pic>
      <xdr:nvPicPr>
        <xdr:cNvPr id="7569"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1477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4</xdr:col>
      <xdr:colOff>1085850</xdr:colOff>
      <xdr:row>9</xdr:row>
      <xdr:rowOff>19050</xdr:rowOff>
    </xdr:from>
    <xdr:to>
      <xdr:col>4</xdr:col>
      <xdr:colOff>1171575</xdr:colOff>
      <xdr:row>9</xdr:row>
      <xdr:rowOff>123825</xdr:rowOff>
    </xdr:to>
    <xdr:pic>
      <xdr:nvPicPr>
        <xdr:cNvPr id="7570" name="Picture 2">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5</xdr:col>
      <xdr:colOff>1085850</xdr:colOff>
      <xdr:row>9</xdr:row>
      <xdr:rowOff>19050</xdr:rowOff>
    </xdr:from>
    <xdr:to>
      <xdr:col>5</xdr:col>
      <xdr:colOff>1171575</xdr:colOff>
      <xdr:row>9</xdr:row>
      <xdr:rowOff>123825</xdr:rowOff>
    </xdr:to>
    <xdr:pic>
      <xdr:nvPicPr>
        <xdr:cNvPr id="7571" name="Picture 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602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6</xdr:col>
      <xdr:colOff>990600</xdr:colOff>
      <xdr:row>9</xdr:row>
      <xdr:rowOff>19050</xdr:rowOff>
    </xdr:from>
    <xdr:to>
      <xdr:col>6</xdr:col>
      <xdr:colOff>1076325</xdr:colOff>
      <xdr:row>9</xdr:row>
      <xdr:rowOff>123825</xdr:rowOff>
    </xdr:to>
    <xdr:pic>
      <xdr:nvPicPr>
        <xdr:cNvPr id="7572" name="Picture 4">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81875"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twoCellAnchor>
    <xdr:from>
      <xdr:col>10</xdr:col>
      <xdr:colOff>476250</xdr:colOff>
      <xdr:row>9</xdr:row>
      <xdr:rowOff>19050</xdr:rowOff>
    </xdr:from>
    <xdr:to>
      <xdr:col>10</xdr:col>
      <xdr:colOff>561975</xdr:colOff>
      <xdr:row>9</xdr:row>
      <xdr:rowOff>123825</xdr:rowOff>
    </xdr:to>
    <xdr:pic>
      <xdr:nvPicPr>
        <xdr:cNvPr id="7573" name="Picture 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91700" y="1314450"/>
          <a:ext cx="85725" cy="104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37\RW_Stats\stats\sd3\Formsandletters\RevenueForms\Council%20tax%20levels\201112\BR1Form%202011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A37\RW_Stats\stats\common\Data%20Collection%20Team\Data%20Collection%20forms%20and%20Database\STOCK_512_2009_10_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0-21%20workings%20WG%20ord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BR1"/>
      <sheetName val="Survey Response Burden"/>
      <sheetName val="Details"/>
      <sheetName val="Transfer"/>
      <sheetName val="Comments"/>
    </sheetNames>
    <sheetDataSet>
      <sheetData sheetId="0">
        <row r="1">
          <cell r="L1">
            <v>0</v>
          </cell>
        </row>
      </sheetData>
      <sheetData sheetId="1"/>
      <sheetData sheetId="2" refreshError="1"/>
      <sheetData sheetId="3">
        <row r="3">
          <cell r="A3" t="str">
            <v>Index</v>
          </cell>
          <cell r="B3" t="str">
            <v>UACode</v>
          </cell>
          <cell r="C3" t="str">
            <v>UAName</v>
          </cell>
        </row>
        <row r="4">
          <cell r="A4">
            <v>1</v>
          </cell>
          <cell r="B4">
            <v>0</v>
          </cell>
          <cell r="C4" t="str">
            <v>Please select your authority</v>
          </cell>
        </row>
        <row r="5">
          <cell r="A5">
            <v>2</v>
          </cell>
          <cell r="B5">
            <v>512</v>
          </cell>
          <cell r="C5" t="str">
            <v>Cyngor Sir Ynys Môn</v>
          </cell>
        </row>
        <row r="6">
          <cell r="A6">
            <v>3</v>
          </cell>
          <cell r="B6">
            <v>514</v>
          </cell>
          <cell r="C6" t="str">
            <v>Cyngor Gwynedd</v>
          </cell>
        </row>
        <row r="7">
          <cell r="A7">
            <v>4</v>
          </cell>
          <cell r="B7">
            <v>516</v>
          </cell>
          <cell r="C7" t="str">
            <v>Conwy County Borough Council</v>
          </cell>
        </row>
        <row r="8">
          <cell r="A8">
            <v>5</v>
          </cell>
          <cell r="B8">
            <v>518</v>
          </cell>
          <cell r="C8" t="str">
            <v>Denbighshire County Council</v>
          </cell>
        </row>
        <row r="9">
          <cell r="A9">
            <v>6</v>
          </cell>
          <cell r="B9">
            <v>520</v>
          </cell>
          <cell r="C9" t="str">
            <v>Flintshire County Council</v>
          </cell>
        </row>
        <row r="10">
          <cell r="A10">
            <v>7</v>
          </cell>
          <cell r="B10">
            <v>522</v>
          </cell>
          <cell r="C10" t="str">
            <v>Wrexham County Borough Council</v>
          </cell>
        </row>
        <row r="11">
          <cell r="A11">
            <v>8</v>
          </cell>
          <cell r="B11">
            <v>524</v>
          </cell>
          <cell r="C11" t="str">
            <v>Powys County Council</v>
          </cell>
        </row>
        <row r="12">
          <cell r="A12">
            <v>9</v>
          </cell>
          <cell r="B12">
            <v>526</v>
          </cell>
          <cell r="C12" t="str">
            <v>Ceredigion County Council</v>
          </cell>
        </row>
        <row r="13">
          <cell r="A13">
            <v>10</v>
          </cell>
          <cell r="B13">
            <v>528</v>
          </cell>
          <cell r="C13" t="str">
            <v>Pembrokeshire County Council</v>
          </cell>
        </row>
        <row r="14">
          <cell r="A14">
            <v>11</v>
          </cell>
          <cell r="B14">
            <v>530</v>
          </cell>
          <cell r="C14" t="str">
            <v>Carmarthenshire County Council</v>
          </cell>
        </row>
        <row r="15">
          <cell r="A15">
            <v>12</v>
          </cell>
          <cell r="B15">
            <v>532</v>
          </cell>
          <cell r="C15" t="str">
            <v>City and County of Swansea</v>
          </cell>
        </row>
        <row r="16">
          <cell r="A16">
            <v>13</v>
          </cell>
          <cell r="B16">
            <v>534</v>
          </cell>
          <cell r="C16" t="str">
            <v>Neath Port Talbot County Borough Council</v>
          </cell>
        </row>
        <row r="17">
          <cell r="A17">
            <v>14</v>
          </cell>
          <cell r="B17">
            <v>536</v>
          </cell>
          <cell r="C17" t="str">
            <v>Bridgend County Borough Council</v>
          </cell>
        </row>
        <row r="18">
          <cell r="A18">
            <v>15</v>
          </cell>
          <cell r="B18">
            <v>538</v>
          </cell>
          <cell r="C18" t="str">
            <v>The Vale of Glamorgan Council</v>
          </cell>
        </row>
        <row r="19">
          <cell r="A19">
            <v>16</v>
          </cell>
          <cell r="B19">
            <v>540</v>
          </cell>
          <cell r="C19" t="str">
            <v>Rhondda, Cynon, Taff C.B.C.</v>
          </cell>
        </row>
        <row r="20">
          <cell r="A20">
            <v>17</v>
          </cell>
          <cell r="B20">
            <v>542</v>
          </cell>
          <cell r="C20" t="str">
            <v>Merthyr Tydfil County Borough Council</v>
          </cell>
        </row>
        <row r="21">
          <cell r="A21">
            <v>18</v>
          </cell>
          <cell r="B21">
            <v>544</v>
          </cell>
          <cell r="C21" t="str">
            <v>Caerphilly County Borough Council</v>
          </cell>
        </row>
        <row r="22">
          <cell r="A22">
            <v>19</v>
          </cell>
          <cell r="B22">
            <v>545</v>
          </cell>
          <cell r="C22" t="str">
            <v>Blaenau Gwent County Borough Council</v>
          </cell>
        </row>
        <row r="23">
          <cell r="A23">
            <v>20</v>
          </cell>
          <cell r="B23">
            <v>546</v>
          </cell>
          <cell r="C23" t="str">
            <v>Torfaen County Borough Council</v>
          </cell>
        </row>
        <row r="24">
          <cell r="A24">
            <v>21</v>
          </cell>
          <cell r="B24">
            <v>548</v>
          </cell>
          <cell r="C24" t="str">
            <v>Monmouthshire County Council</v>
          </cell>
        </row>
        <row r="25">
          <cell r="A25">
            <v>22</v>
          </cell>
          <cell r="B25">
            <v>550</v>
          </cell>
          <cell r="C25" t="str">
            <v>Newport City Council</v>
          </cell>
        </row>
        <row r="26">
          <cell r="A26">
            <v>23</v>
          </cell>
          <cell r="B26">
            <v>552</v>
          </cell>
          <cell r="C26" t="str">
            <v>Cardiff County Council</v>
          </cell>
        </row>
      </sheetData>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tabletext"/>
      <sheetName val="Main Text"/>
      <sheetName val="Home"/>
      <sheetName val="General"/>
      <sheetName val="Definitions"/>
      <sheetName val="Technical"/>
      <sheetName val="Contact information"/>
      <sheetName val="Survey Response Burden"/>
      <sheetName val="Location"/>
      <sheetName val="T1 Table"/>
      <sheetName val="T1 Validate"/>
      <sheetName val="T1 Historic"/>
      <sheetName val="T2 Table"/>
      <sheetName val="T2 Validate"/>
      <sheetName val="T2 Historic"/>
      <sheetName val="T3 Table"/>
      <sheetName val="T3 Validate"/>
      <sheetName val="T3 Historic"/>
      <sheetName val="T4 Table"/>
      <sheetName val="T4 Validate"/>
      <sheetName val="T4 Historic"/>
      <sheetName val="T5 Table"/>
      <sheetName val="T5 Validate"/>
      <sheetName val="T5 Historic"/>
      <sheetName val="Bedsit historic"/>
    </sheetNames>
    <sheetDataSet>
      <sheetData sheetId="0"/>
      <sheetData sheetId="1"/>
      <sheetData sheetId="2"/>
      <sheetData sheetId="3">
        <row r="8">
          <cell r="M8" t="str">
            <v>Eng</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s"/>
      <sheetName val="Budget Adj(2)"/>
      <sheetName val="Balances"/>
    </sheetNames>
    <sheetDataSet>
      <sheetData sheetId="0">
        <row r="4">
          <cell r="X4">
            <v>205948.10202961491</v>
          </cell>
        </row>
        <row r="5">
          <cell r="X5">
            <v>163624.90001253417</v>
          </cell>
        </row>
        <row r="6">
          <cell r="X6">
            <v>696701.55899299635</v>
          </cell>
        </row>
        <row r="7">
          <cell r="X7">
            <v>591048.51740220655</v>
          </cell>
        </row>
        <row r="8">
          <cell r="X8">
            <v>127616.10984621549</v>
          </cell>
        </row>
        <row r="9">
          <cell r="X9">
            <v>456076.52640131133</v>
          </cell>
        </row>
        <row r="10">
          <cell r="X10">
            <v>516264.45326711697</v>
          </cell>
        </row>
        <row r="11">
          <cell r="X11">
            <v>353983.30034326238</v>
          </cell>
        </row>
        <row r="12">
          <cell r="X12">
            <v>143896.93585037344</v>
          </cell>
        </row>
        <row r="13">
          <cell r="X13">
            <v>31785.161397517295</v>
          </cell>
        </row>
        <row r="14">
          <cell r="X14">
            <v>343393.31437370321</v>
          </cell>
        </row>
        <row r="15">
          <cell r="X15">
            <v>69787.121045236563</v>
          </cell>
        </row>
        <row r="16">
          <cell r="X16">
            <v>94935.867200673922</v>
          </cell>
        </row>
        <row r="17">
          <cell r="X17">
            <v>63145.611278922719</v>
          </cell>
        </row>
        <row r="18">
          <cell r="X18">
            <v>244380.93387013883</v>
          </cell>
        </row>
        <row r="19">
          <cell r="X19">
            <v>71875.905199996065</v>
          </cell>
        </row>
        <row r="20">
          <cell r="X20">
            <v>309812.29470503656</v>
          </cell>
        </row>
        <row r="21">
          <cell r="X21">
            <v>48035.824340199048</v>
          </cell>
        </row>
        <row r="22">
          <cell r="X22">
            <v>33932.249061754912</v>
          </cell>
        </row>
        <row r="23">
          <cell r="X23">
            <v>29175.0899334801</v>
          </cell>
        </row>
        <row r="24">
          <cell r="X24">
            <v>35302.341812433755</v>
          </cell>
        </row>
        <row r="25">
          <cell r="X25">
            <v>92966.558142672176</v>
          </cell>
        </row>
        <row r="26">
          <cell r="X26">
            <v>46732.629979011006</v>
          </cell>
        </row>
        <row r="27">
          <cell r="X27">
            <v>279522.22016641282</v>
          </cell>
        </row>
        <row r="28">
          <cell r="X28">
            <v>85549.551421706419</v>
          </cell>
        </row>
        <row r="29">
          <cell r="X29">
            <v>159126.19429366768</v>
          </cell>
        </row>
        <row r="30">
          <cell r="X30">
            <v>212400.95550715676</v>
          </cell>
        </row>
        <row r="31">
          <cell r="X31">
            <v>75077.43889694332</v>
          </cell>
        </row>
        <row r="32">
          <cell r="X32">
            <v>53368.222563693009</v>
          </cell>
        </row>
        <row r="33">
          <cell r="X33">
            <v>104665.85624647468</v>
          </cell>
        </row>
        <row r="34">
          <cell r="X34">
            <v>346756.03205137857</v>
          </cell>
        </row>
        <row r="35">
          <cell r="X35">
            <v>442980.77191769506</v>
          </cell>
        </row>
        <row r="36">
          <cell r="X36">
            <v>154101.22907493421</v>
          </cell>
        </row>
        <row r="37">
          <cell r="X37">
            <v>84963.800416413898</v>
          </cell>
        </row>
        <row r="38">
          <cell r="X38">
            <v>57754.561249499297</v>
          </cell>
        </row>
        <row r="39">
          <cell r="X39">
            <v>49129.687442897462</v>
          </cell>
        </row>
        <row r="40">
          <cell r="X40">
            <v>97482.865775987419</v>
          </cell>
        </row>
        <row r="41">
          <cell r="X41">
            <v>58200.985135461684</v>
          </cell>
        </row>
        <row r="42">
          <cell r="X42">
            <v>73117.723445793148</v>
          </cell>
        </row>
        <row r="43">
          <cell r="X43">
            <v>98905.007462352703</v>
          </cell>
        </row>
        <row r="44">
          <cell r="X44">
            <v>54156.226203757105</v>
          </cell>
        </row>
        <row r="45">
          <cell r="X45">
            <v>36975.108718707423</v>
          </cell>
        </row>
        <row r="46">
          <cell r="X46">
            <v>94094.659268703603</v>
          </cell>
        </row>
        <row r="47">
          <cell r="X47">
            <v>125409.38866753018</v>
          </cell>
        </row>
        <row r="55">
          <cell r="X55">
            <v>820050.84673720622</v>
          </cell>
        </row>
        <row r="56">
          <cell r="X56">
            <v>1883763.7734890757</v>
          </cell>
        </row>
        <row r="57">
          <cell r="X57">
            <v>1014293.7780508327</v>
          </cell>
        </row>
        <row r="58">
          <cell r="X58">
            <v>630374.02192721539</v>
          </cell>
        </row>
        <row r="59">
          <cell r="X59">
            <v>1064651.5100766611</v>
          </cell>
        </row>
        <row r="60">
          <cell r="X60">
            <v>1270179.0813676594</v>
          </cell>
        </row>
        <row r="65">
          <cell r="X65">
            <v>379359.4495572669</v>
          </cell>
        </row>
        <row r="66">
          <cell r="X66">
            <v>287901.15360717749</v>
          </cell>
        </row>
        <row r="74">
          <cell r="X74">
            <v>534137.1040165429</v>
          </cell>
        </row>
        <row r="75">
          <cell r="X75">
            <v>14061.42</v>
          </cell>
        </row>
        <row r="76">
          <cell r="X76">
            <v>516932.34680739761</v>
          </cell>
        </row>
      </sheetData>
      <sheetData sheetId="1">
        <row r="4">
          <cell r="N4">
            <v>145669.28367133212</v>
          </cell>
        </row>
        <row r="5">
          <cell r="N5">
            <v>95344.159416615061</v>
          </cell>
        </row>
        <row r="6">
          <cell r="N6">
            <v>566289.20312344353</v>
          </cell>
        </row>
        <row r="7">
          <cell r="N7">
            <v>382673.55932604638</v>
          </cell>
        </row>
        <row r="8">
          <cell r="N8">
            <v>79841.947594570447</v>
          </cell>
        </row>
        <row r="9">
          <cell r="N9">
            <v>328090.51090768806</v>
          </cell>
        </row>
        <row r="10">
          <cell r="N10">
            <v>387660.48251766339</v>
          </cell>
        </row>
        <row r="11">
          <cell r="N11">
            <v>217235.77575230377</v>
          </cell>
        </row>
        <row r="12">
          <cell r="N12">
            <v>100823.64020138323</v>
          </cell>
        </row>
        <row r="13">
          <cell r="N13">
            <v>22980.922693713273</v>
          </cell>
        </row>
        <row r="14">
          <cell r="N14">
            <v>203234.56298926743</v>
          </cell>
        </row>
        <row r="15">
          <cell r="N15">
            <v>51980.129038462146</v>
          </cell>
        </row>
        <row r="16">
          <cell r="N16">
            <v>89886.39843959779</v>
          </cell>
        </row>
        <row r="17">
          <cell r="N17">
            <v>39610.760846859775</v>
          </cell>
        </row>
        <row r="18">
          <cell r="N18">
            <v>152899.63925056954</v>
          </cell>
        </row>
        <row r="19">
          <cell r="N19">
            <v>56250.662468956223</v>
          </cell>
        </row>
        <row r="20">
          <cell r="N20">
            <v>195490.49210029154</v>
          </cell>
        </row>
        <row r="21">
          <cell r="N21">
            <v>35123.131711178503</v>
          </cell>
        </row>
        <row r="22">
          <cell r="N22">
            <v>22902.654767224696</v>
          </cell>
        </row>
        <row r="23">
          <cell r="N23">
            <v>20751.453410127513</v>
          </cell>
        </row>
        <row r="24">
          <cell r="N24">
            <v>24236.57243577133</v>
          </cell>
        </row>
        <row r="25">
          <cell r="N25">
            <v>58215.496004574285</v>
          </cell>
        </row>
        <row r="26">
          <cell r="N26">
            <v>30715.876534869723</v>
          </cell>
        </row>
        <row r="27">
          <cell r="N27">
            <v>153352.83066652913</v>
          </cell>
        </row>
        <row r="28">
          <cell r="N28">
            <v>47999.069552829395</v>
          </cell>
        </row>
        <row r="29">
          <cell r="N29">
            <v>99126.408692126934</v>
          </cell>
        </row>
        <row r="30">
          <cell r="N30">
            <v>131753.35687081458</v>
          </cell>
        </row>
        <row r="31">
          <cell r="N31">
            <v>46345.217875654183</v>
          </cell>
        </row>
        <row r="32">
          <cell r="N32">
            <v>33368.796571992825</v>
          </cell>
        </row>
        <row r="33">
          <cell r="N33">
            <v>63373.29388137495</v>
          </cell>
        </row>
        <row r="34">
          <cell r="N34">
            <v>252467.0269286737</v>
          </cell>
        </row>
        <row r="35">
          <cell r="N35">
            <v>306252.78057071229</v>
          </cell>
        </row>
        <row r="36">
          <cell r="N36">
            <v>117938.66568172496</v>
          </cell>
        </row>
        <row r="37">
          <cell r="N37">
            <v>43230.405129380481</v>
          </cell>
        </row>
        <row r="38">
          <cell r="N38">
            <v>37464.565829106687</v>
          </cell>
        </row>
        <row r="39">
          <cell r="N39">
            <v>25237.54832678031</v>
          </cell>
        </row>
        <row r="40">
          <cell r="N40">
            <v>45863.864465935396</v>
          </cell>
        </row>
        <row r="41">
          <cell r="N41">
            <v>40276.77172513531</v>
          </cell>
        </row>
        <row r="42">
          <cell r="N42">
            <v>39212.765846802446</v>
          </cell>
        </row>
        <row r="43">
          <cell r="N43">
            <v>68965.252273232662</v>
          </cell>
        </row>
        <row r="44">
          <cell r="N44">
            <v>31938.975311720904</v>
          </cell>
        </row>
        <row r="45">
          <cell r="N45">
            <v>25471.573862845697</v>
          </cell>
        </row>
        <row r="46">
          <cell r="N46">
            <v>90807.869352504364</v>
          </cell>
        </row>
        <row r="47">
          <cell r="N47">
            <v>97814.057133509428</v>
          </cell>
        </row>
        <row r="53">
          <cell r="N53">
            <v>799032.88828611409</v>
          </cell>
        </row>
        <row r="54">
          <cell r="N54">
            <v>854295.68829125911</v>
          </cell>
        </row>
        <row r="55">
          <cell r="N55">
            <v>482920.23590491846</v>
          </cell>
        </row>
        <row r="56">
          <cell r="N56">
            <v>310049.0392157333</v>
          </cell>
        </row>
        <row r="57">
          <cell r="N57">
            <v>488268.43323216704</v>
          </cell>
        </row>
        <row r="58">
          <cell r="N58">
            <v>407535.94620943291</v>
          </cell>
        </row>
        <row r="63">
          <cell r="N63">
            <v>328171.35673848068</v>
          </cell>
        </row>
        <row r="64">
          <cell r="N64">
            <v>244553.94303530012</v>
          </cell>
        </row>
        <row r="69">
          <cell r="N69">
            <v>258085.69313025731</v>
          </cell>
        </row>
        <row r="70">
          <cell r="N70">
            <v>14061.419999999998</v>
          </cell>
        </row>
        <row r="71">
          <cell r="N71">
            <v>421578.46961255046</v>
          </cell>
        </row>
      </sheetData>
      <sheetData sheetId="2">
        <row r="9">
          <cell r="D9">
            <v>-30142</v>
          </cell>
          <cell r="E9">
            <v>40117.079999999958</v>
          </cell>
        </row>
        <row r="10">
          <cell r="D10">
            <v>-24525</v>
          </cell>
          <cell r="E10">
            <v>114960.81000000006</v>
          </cell>
        </row>
        <row r="11">
          <cell r="D11">
            <v>-94288</v>
          </cell>
          <cell r="E11">
            <v>234633.90600000002</v>
          </cell>
        </row>
        <row r="12">
          <cell r="D12">
            <v>-23234</v>
          </cell>
          <cell r="E12">
            <v>343312.92999999993</v>
          </cell>
        </row>
        <row r="13">
          <cell r="D13">
            <v>43033</v>
          </cell>
          <cell r="E13">
            <v>109140.5</v>
          </cell>
        </row>
        <row r="14">
          <cell r="D14">
            <v>123233</v>
          </cell>
          <cell r="E14">
            <v>358315.74</v>
          </cell>
        </row>
        <row r="15">
          <cell r="D15">
            <v>152914</v>
          </cell>
          <cell r="E15">
            <v>404989.23</v>
          </cell>
        </row>
        <row r="16">
          <cell r="D16">
            <v>68764</v>
          </cell>
          <cell r="E16">
            <v>183012.17999999993</v>
          </cell>
        </row>
        <row r="17">
          <cell r="D17">
            <v>21618</v>
          </cell>
          <cell r="E17">
            <v>44887.239999999991</v>
          </cell>
        </row>
        <row r="18">
          <cell r="D18">
            <v>-37347</v>
          </cell>
          <cell r="E18">
            <v>-36900.919999999984</v>
          </cell>
        </row>
        <row r="19">
          <cell r="D19">
            <v>6153</v>
          </cell>
          <cell r="E19">
            <v>201810.32000000007</v>
          </cell>
        </row>
        <row r="20">
          <cell r="D20">
            <v>17663</v>
          </cell>
          <cell r="E20">
            <v>35432.31</v>
          </cell>
        </row>
        <row r="21">
          <cell r="D21">
            <v>22124</v>
          </cell>
          <cell r="E21">
            <v>64858.050000000047</v>
          </cell>
        </row>
        <row r="22">
          <cell r="D22">
            <v>32501</v>
          </cell>
          <cell r="E22">
            <v>53644.659999999974</v>
          </cell>
        </row>
        <row r="23">
          <cell r="D23">
            <v>19769</v>
          </cell>
          <cell r="E23">
            <v>114621.40000000002</v>
          </cell>
        </row>
        <row r="24">
          <cell r="D24">
            <v>10193</v>
          </cell>
          <cell r="E24">
            <v>59683.760000000009</v>
          </cell>
        </row>
        <row r="25">
          <cell r="D25">
            <v>27125</v>
          </cell>
          <cell r="E25">
            <v>127696.53000000003</v>
          </cell>
        </row>
        <row r="26">
          <cell r="D26">
            <v>41007</v>
          </cell>
          <cell r="E26">
            <v>34222.739999999991</v>
          </cell>
        </row>
        <row r="27">
          <cell r="D27">
            <v>-29418</v>
          </cell>
          <cell r="E27">
            <v>-3356.4200000000128</v>
          </cell>
        </row>
        <row r="28">
          <cell r="D28">
            <v>31914</v>
          </cell>
          <cell r="E28">
            <v>56712.790000000008</v>
          </cell>
        </row>
        <row r="29">
          <cell r="D29">
            <v>50265</v>
          </cell>
          <cell r="E29">
            <v>74140.070000000007</v>
          </cell>
        </row>
        <row r="30">
          <cell r="D30">
            <v>52354</v>
          </cell>
          <cell r="E30">
            <v>113559.40999999997</v>
          </cell>
        </row>
        <row r="31">
          <cell r="D31">
            <v>40526</v>
          </cell>
          <cell r="E31">
            <v>82011.839999999997</v>
          </cell>
        </row>
        <row r="32">
          <cell r="D32">
            <v>48106</v>
          </cell>
          <cell r="E32">
            <v>189173.59000000008</v>
          </cell>
        </row>
        <row r="33">
          <cell r="D33">
            <v>24898</v>
          </cell>
          <cell r="E33">
            <v>58345.650000000023</v>
          </cell>
        </row>
        <row r="34">
          <cell r="D34">
            <v>63891</v>
          </cell>
          <cell r="E34">
            <v>122210.82999999996</v>
          </cell>
        </row>
        <row r="35">
          <cell r="D35">
            <v>10072</v>
          </cell>
          <cell r="E35">
            <v>127634.43000000005</v>
          </cell>
        </row>
        <row r="36">
          <cell r="D36">
            <v>59779</v>
          </cell>
          <cell r="E36">
            <v>89097.94</v>
          </cell>
        </row>
        <row r="37">
          <cell r="D37">
            <v>14286</v>
          </cell>
          <cell r="E37">
            <v>72964.349999999977</v>
          </cell>
        </row>
        <row r="38">
          <cell r="D38">
            <v>5927</v>
          </cell>
          <cell r="E38">
            <v>51319.920000000042</v>
          </cell>
        </row>
        <row r="39">
          <cell r="D39">
            <v>149975</v>
          </cell>
          <cell r="E39">
            <v>299686.21999999997</v>
          </cell>
        </row>
        <row r="40">
          <cell r="D40">
            <v>2187</v>
          </cell>
          <cell r="E40">
            <v>137149.17000000001</v>
          </cell>
        </row>
        <row r="41">
          <cell r="D41">
            <v>-132730</v>
          </cell>
          <cell r="E41">
            <v>-70649.86</v>
          </cell>
        </row>
        <row r="42">
          <cell r="D42">
            <v>35594</v>
          </cell>
          <cell r="E42">
            <v>80331.049999999988</v>
          </cell>
        </row>
        <row r="43">
          <cell r="D43">
            <v>77288</v>
          </cell>
          <cell r="E43">
            <v>90542.599999999977</v>
          </cell>
        </row>
        <row r="44">
          <cell r="D44">
            <v>15834</v>
          </cell>
          <cell r="E44">
            <v>57396.669999999984</v>
          </cell>
        </row>
        <row r="45">
          <cell r="D45">
            <v>-3780</v>
          </cell>
          <cell r="E45">
            <v>61191.570000000007</v>
          </cell>
        </row>
        <row r="46">
          <cell r="D46">
            <v>29705</v>
          </cell>
          <cell r="E46">
            <v>45858.119999999995</v>
          </cell>
        </row>
        <row r="47">
          <cell r="D47">
            <v>668</v>
          </cell>
          <cell r="E47">
            <v>39435.900000000023</v>
          </cell>
        </row>
        <row r="48">
          <cell r="D48">
            <v>-45045</v>
          </cell>
          <cell r="E48">
            <v>13489.969999999972</v>
          </cell>
        </row>
        <row r="49">
          <cell r="D49">
            <v>11546</v>
          </cell>
          <cell r="E49">
            <v>46952.150000000023</v>
          </cell>
        </row>
        <row r="50">
          <cell r="D50">
            <v>3709</v>
          </cell>
          <cell r="E50">
            <v>-6690.9099999999744</v>
          </cell>
        </row>
        <row r="51">
          <cell r="D51">
            <v>36887</v>
          </cell>
          <cell r="E51">
            <v>101193.22999999998</v>
          </cell>
        </row>
        <row r="52">
          <cell r="D52">
            <v>4306</v>
          </cell>
          <cell r="E52">
            <v>60229.81</v>
          </cell>
        </row>
        <row r="66">
          <cell r="D66">
            <v>-194903</v>
          </cell>
          <cell r="E66">
            <v>474419.37000000011</v>
          </cell>
        </row>
        <row r="67">
          <cell r="D67">
            <v>-952314</v>
          </cell>
          <cell r="E67">
            <v>-391944.18999999948</v>
          </cell>
        </row>
        <row r="68">
          <cell r="D68">
            <v>144894</v>
          </cell>
          <cell r="E68">
            <v>499539.25</v>
          </cell>
        </row>
        <row r="69">
          <cell r="D69">
            <v>-694559</v>
          </cell>
          <cell r="E69">
            <v>-457074.52</v>
          </cell>
        </row>
        <row r="70">
          <cell r="D70">
            <v>90061</v>
          </cell>
          <cell r="E70">
            <v>715922.05999999959</v>
          </cell>
        </row>
        <row r="71">
          <cell r="D71">
            <v>-163624</v>
          </cell>
          <cell r="E71">
            <v>465238.29000000004</v>
          </cell>
        </row>
        <row r="86">
          <cell r="D86">
            <v>198131.54</v>
          </cell>
          <cell r="E86">
            <v>432856.01</v>
          </cell>
        </row>
        <row r="87">
          <cell r="D87">
            <v>77006.149999999994</v>
          </cell>
          <cell r="E87">
            <v>144206.27000000002</v>
          </cell>
        </row>
        <row r="101">
          <cell r="D101">
            <v>-417474</v>
          </cell>
          <cell r="E101">
            <v>-266242.5299999998</v>
          </cell>
        </row>
        <row r="102">
          <cell r="D102">
            <v>-410112</v>
          </cell>
          <cell r="E102">
            <v>-425669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Y42"/>
  <sheetViews>
    <sheetView tabSelected="1" workbookViewId="0"/>
  </sheetViews>
  <sheetFormatPr defaultColWidth="8.90625" defaultRowHeight="15" x14ac:dyDescent="0.25"/>
  <cols>
    <col min="1" max="1" width="1.90625" style="8" customWidth="1"/>
    <col min="2" max="2" width="1.81640625" style="1" customWidth="1"/>
    <col min="3" max="4" width="4.08984375" style="1" customWidth="1"/>
    <col min="5" max="6" width="11.36328125" style="1" customWidth="1"/>
    <col min="7" max="7" width="8.36328125" style="1" customWidth="1"/>
    <col min="8" max="8" width="6.81640625" style="1" customWidth="1"/>
    <col min="9" max="9" width="2.81640625" style="1" customWidth="1"/>
    <col min="10" max="10" width="4.81640625" style="1" customWidth="1"/>
    <col min="11" max="11" width="9.81640625" style="1" customWidth="1"/>
    <col min="12" max="12" width="11.81640625" style="1" customWidth="1"/>
    <col min="13" max="13" width="7.08984375" style="1" customWidth="1"/>
    <col min="14" max="14" width="1.81640625" style="1" customWidth="1"/>
    <col min="15" max="15" width="4" style="8" hidden="1" customWidth="1"/>
    <col min="16" max="25" width="8.90625" style="8" customWidth="1"/>
    <col min="26" max="16384" width="8.90625" style="1"/>
  </cols>
  <sheetData>
    <row r="1" spans="1:25" s="8" customFormat="1" ht="13.5" customHeight="1" x14ac:dyDescent="0.25"/>
    <row r="2" spans="1:25" ht="21.75" customHeight="1" x14ac:dyDescent="0.25">
      <c r="B2" s="69">
        <v>201213</v>
      </c>
      <c r="C2" s="70" t="str">
        <f>"Section 52 Outturn Statement, "&amp;Details!C28</f>
        <v>Section 52 Outturn Statement, 2020-21</v>
      </c>
      <c r="D2" s="71"/>
      <c r="E2" s="71"/>
      <c r="F2" s="71"/>
      <c r="G2" s="71"/>
      <c r="H2" s="71"/>
      <c r="I2" s="71"/>
      <c r="J2" s="71"/>
      <c r="K2" s="71"/>
      <c r="L2" s="71"/>
      <c r="M2" s="72" t="s">
        <v>25</v>
      </c>
      <c r="N2" s="73"/>
    </row>
    <row r="3" spans="1:25" ht="26.25" customHeight="1" x14ac:dyDescent="0.25">
      <c r="B3" s="52"/>
      <c r="C3" s="42"/>
      <c r="D3" s="42"/>
      <c r="E3" s="42"/>
      <c r="F3" s="42"/>
      <c r="G3" s="42"/>
      <c r="H3" s="42"/>
      <c r="I3" s="42"/>
      <c r="J3" s="42"/>
      <c r="K3" s="42"/>
      <c r="L3" s="42"/>
      <c r="M3" s="42"/>
      <c r="N3" s="56"/>
    </row>
    <row r="4" spans="1:25" s="3" customFormat="1" ht="17.25" customHeight="1" x14ac:dyDescent="0.25">
      <c r="A4" s="151"/>
      <c r="B4" s="74"/>
      <c r="C4" s="64"/>
      <c r="D4" s="64"/>
      <c r="E4" s="64"/>
      <c r="F4" s="64"/>
      <c r="G4" s="64"/>
      <c r="H4" s="64"/>
      <c r="I4" s="64"/>
      <c r="J4" s="64"/>
      <c r="K4" s="64"/>
      <c r="L4" s="64"/>
      <c r="M4" s="65"/>
      <c r="N4" s="75"/>
      <c r="O4" s="151"/>
      <c r="P4" s="151"/>
      <c r="Q4" s="151"/>
      <c r="R4" s="151"/>
      <c r="S4" s="151"/>
      <c r="T4" s="151"/>
      <c r="U4" s="151"/>
      <c r="V4" s="151"/>
      <c r="W4" s="151"/>
      <c r="X4" s="151"/>
      <c r="Y4" s="151"/>
    </row>
    <row r="5" spans="1:25" s="3" customFormat="1" ht="15" customHeight="1" x14ac:dyDescent="0.25">
      <c r="A5" s="151"/>
      <c r="B5" s="74"/>
      <c r="C5" s="64"/>
      <c r="D5" s="64"/>
      <c r="E5" s="64"/>
      <c r="F5" s="64"/>
      <c r="G5" s="64"/>
      <c r="H5" s="64"/>
      <c r="I5" s="41" t="s">
        <v>17</v>
      </c>
      <c r="J5" s="162"/>
      <c r="K5" s="162"/>
      <c r="L5" s="64"/>
      <c r="M5" s="65"/>
      <c r="N5" s="75"/>
      <c r="O5" s="159">
        <f>VLOOKUP(Authcode,LEALookup,2,FALSE)</f>
        <v>663</v>
      </c>
      <c r="P5" s="151"/>
      <c r="Q5" s="151"/>
      <c r="R5" s="151"/>
      <c r="S5" s="151"/>
      <c r="T5" s="151"/>
      <c r="U5" s="151"/>
      <c r="V5" s="151"/>
      <c r="W5" s="151"/>
      <c r="X5" s="151"/>
      <c r="Y5" s="151"/>
    </row>
    <row r="6" spans="1:25" ht="15" customHeight="1" x14ac:dyDescent="0.4">
      <c r="A6" s="152"/>
      <c r="B6" s="76"/>
      <c r="C6" s="66"/>
      <c r="D6" s="42"/>
      <c r="E6" s="42"/>
      <c r="F6" s="42"/>
      <c r="G6" s="42"/>
      <c r="H6" s="42"/>
      <c r="I6" s="163" t="str">
        <f>IF(Authcode=0,"",IF(VLOOKUP(Authcode,Addresses,6,FALSE)=0,"",VLOOKUP(Authcode,Addresses,6,FALSE)))</f>
        <v>Denbighshire County Council</v>
      </c>
      <c r="J6" s="164"/>
      <c r="K6" s="165"/>
      <c r="L6" s="42"/>
      <c r="M6" s="65"/>
      <c r="N6" s="77"/>
      <c r="O6" s="160">
        <v>518</v>
      </c>
    </row>
    <row r="7" spans="1:25" ht="15" customHeight="1" x14ac:dyDescent="0.4">
      <c r="A7" s="152"/>
      <c r="B7" s="52"/>
      <c r="C7" s="42"/>
      <c r="D7" s="42"/>
      <c r="E7" s="42"/>
      <c r="F7" s="42"/>
      <c r="G7" s="42"/>
      <c r="H7" s="42"/>
      <c r="I7" s="166" t="str">
        <f>IF(Authcode=0,"",IF(VLOOKUP(Authcode,Addresses,7,FALSE)=0,"",VLOOKUP(Authcode,Addresses,7,FALSE)))</f>
        <v>The Corporate Director of Lifelong Learning</v>
      </c>
      <c r="J7" s="164"/>
      <c r="K7" s="167"/>
      <c r="L7" s="42"/>
      <c r="M7" s="65"/>
      <c r="N7" s="75"/>
    </row>
    <row r="8" spans="1:25" s="4" customFormat="1" ht="15" customHeight="1" x14ac:dyDescent="0.25">
      <c r="A8" s="153"/>
      <c r="B8" s="78"/>
      <c r="C8" s="44"/>
      <c r="D8" s="67"/>
      <c r="E8" s="67"/>
      <c r="F8" s="67"/>
      <c r="G8" s="67"/>
      <c r="H8" s="67"/>
      <c r="I8" s="166" t="str">
        <f>IF(Authcode=0,"",IF(VLOOKUP(Authcode,Addresses,8,FALSE)=0,"",VLOOKUP(Authcode,Addresses,8,FALSE)))</f>
        <v>Denbighshire County Council</v>
      </c>
      <c r="J8" s="168"/>
      <c r="K8" s="167"/>
      <c r="L8" s="67"/>
      <c r="M8" s="65"/>
      <c r="N8" s="75"/>
      <c r="O8" s="161"/>
      <c r="P8" s="161"/>
      <c r="Q8" s="161"/>
      <c r="R8" s="161"/>
      <c r="S8" s="161"/>
      <c r="T8" s="161"/>
      <c r="U8" s="161"/>
      <c r="V8" s="161"/>
      <c r="W8" s="161"/>
      <c r="X8" s="161"/>
      <c r="Y8" s="161"/>
    </row>
    <row r="9" spans="1:25" ht="15" customHeight="1" x14ac:dyDescent="0.25">
      <c r="B9" s="52"/>
      <c r="C9" s="42"/>
      <c r="D9" s="42"/>
      <c r="E9" s="42"/>
      <c r="F9" s="42"/>
      <c r="G9" s="42"/>
      <c r="H9" s="42"/>
      <c r="I9" s="166" t="str">
        <f>IF(Authcode=0,"",IF(VLOOKUP(Authcode,Addresses,9,FALSE)=0,"",VLOOKUP(Authcode,Addresses,9,FALSE)))</f>
        <v>County Hall</v>
      </c>
      <c r="J9" s="164"/>
      <c r="K9" s="164"/>
      <c r="L9" s="67"/>
      <c r="M9" s="67"/>
      <c r="N9" s="79"/>
      <c r="O9" s="161"/>
      <c r="P9" s="161"/>
      <c r="Q9" s="161"/>
      <c r="R9" s="161"/>
    </row>
    <row r="10" spans="1:25" ht="15" customHeight="1" x14ac:dyDescent="0.3">
      <c r="B10" s="52"/>
      <c r="C10" s="42"/>
      <c r="D10" s="42"/>
      <c r="E10" s="42"/>
      <c r="F10" s="42"/>
      <c r="G10" s="42"/>
      <c r="H10" s="42"/>
      <c r="I10" s="166" t="str">
        <f>IF(Authcode=0,"",IF(VLOOKUP(Authcode,Addresses,10,FALSE)=0,"",VLOOKUP(Authcode,Addresses,10,FALSE)))</f>
        <v>Wynnstay Road</v>
      </c>
      <c r="J10" s="169"/>
      <c r="K10" s="170"/>
      <c r="L10" s="67"/>
      <c r="M10" s="67"/>
      <c r="N10" s="79"/>
      <c r="O10" s="161"/>
      <c r="P10" s="161"/>
      <c r="Q10" s="161"/>
      <c r="R10" s="161"/>
    </row>
    <row r="11" spans="1:25" ht="15" customHeight="1" x14ac:dyDescent="0.25">
      <c r="B11" s="52"/>
      <c r="C11" s="42"/>
      <c r="D11" s="42"/>
      <c r="E11" s="42"/>
      <c r="F11" s="42"/>
      <c r="G11" s="42"/>
      <c r="H11" s="42"/>
      <c r="I11" s="166" t="str">
        <f>IF(Authcode=0,"",IF(ISBLANK(VLOOKUP(Authcode,Addresses,11,FALSE)),VLOOKUP(Authcode,Addresses,12,FALSE),VLOOKUP(Authcode,Addresses,11,FALSE)))</f>
        <v>Ruthin</v>
      </c>
      <c r="J11" s="164"/>
      <c r="K11" s="164"/>
      <c r="L11" s="67"/>
      <c r="M11" s="67"/>
      <c r="N11" s="79"/>
      <c r="O11" s="161"/>
      <c r="P11" s="161"/>
      <c r="Q11" s="161"/>
      <c r="R11" s="161"/>
    </row>
    <row r="12" spans="1:25" ht="15" customHeight="1" x14ac:dyDescent="0.25">
      <c r="B12" s="52"/>
      <c r="C12" s="42"/>
      <c r="D12" s="42"/>
      <c r="E12" s="42"/>
      <c r="F12" s="42"/>
      <c r="G12" s="42"/>
      <c r="H12" s="42"/>
      <c r="I12" s="166" t="str">
        <f>IF(Authcode=0,"",IF(ISBLANK(VLOOKUP(Authcode,Addresses,11,FALSE)),"",VLOOKUP(Authcode,Addresses,12,FALSE)))</f>
        <v>LL15 1YN</v>
      </c>
      <c r="J12" s="164"/>
      <c r="K12" s="164"/>
      <c r="L12" s="67"/>
      <c r="M12" s="67"/>
      <c r="N12" s="79"/>
      <c r="O12" s="161"/>
      <c r="P12" s="161"/>
      <c r="Q12" s="161"/>
      <c r="R12" s="161"/>
    </row>
    <row r="13" spans="1:25" ht="15" customHeight="1" x14ac:dyDescent="0.25">
      <c r="B13" s="52"/>
      <c r="C13" s="42"/>
      <c r="D13" s="42"/>
      <c r="E13" s="42"/>
      <c r="F13" s="42"/>
      <c r="G13" s="42"/>
      <c r="H13" s="42"/>
      <c r="I13" s="42"/>
      <c r="J13" s="42"/>
      <c r="K13" s="42"/>
      <c r="L13" s="67"/>
      <c r="M13" s="67"/>
      <c r="N13" s="79"/>
      <c r="O13" s="161"/>
      <c r="P13" s="161"/>
      <c r="Q13" s="161"/>
      <c r="R13" s="161"/>
    </row>
    <row r="14" spans="1:25" ht="15" customHeight="1" x14ac:dyDescent="0.25">
      <c r="B14" s="52"/>
      <c r="C14" s="44" t="s">
        <v>204</v>
      </c>
      <c r="D14" s="42"/>
      <c r="E14" s="42"/>
      <c r="F14" s="42"/>
      <c r="G14" s="42"/>
      <c r="H14" s="42"/>
      <c r="I14" s="42"/>
      <c r="J14" s="42"/>
      <c r="K14" s="42"/>
      <c r="L14" s="67"/>
      <c r="M14" s="67"/>
      <c r="N14" s="79"/>
      <c r="O14" s="161"/>
      <c r="P14" s="161"/>
      <c r="Q14" s="161"/>
      <c r="R14" s="161"/>
    </row>
    <row r="15" spans="1:25" ht="15" customHeight="1" x14ac:dyDescent="0.25">
      <c r="B15" s="52"/>
      <c r="C15" s="42"/>
      <c r="D15" s="42"/>
      <c r="E15" s="42"/>
      <c r="F15" s="42"/>
      <c r="G15" s="42"/>
      <c r="H15" s="42"/>
      <c r="I15" s="42"/>
      <c r="J15" s="42"/>
      <c r="K15" s="42"/>
      <c r="L15" s="67"/>
      <c r="M15" s="67"/>
      <c r="N15" s="79"/>
      <c r="O15" s="161"/>
      <c r="P15" s="161"/>
      <c r="Q15" s="161"/>
      <c r="R15" s="161"/>
    </row>
    <row r="16" spans="1:25" ht="20.25" customHeight="1" x14ac:dyDescent="0.25">
      <c r="B16" s="52"/>
      <c r="C16" s="42"/>
      <c r="D16" s="42"/>
      <c r="E16" s="45" t="s">
        <v>325</v>
      </c>
      <c r="F16" s="205" t="str">
        <f>IF(Authcode=0,"",IF(VLOOKUP(Authcode,Addresses,3,FALSE)=0,"",VLOOKUP(Authcode,Addresses,3,FALSE)))</f>
        <v>Craig Joyce</v>
      </c>
      <c r="G16" s="206"/>
      <c r="H16" s="206"/>
      <c r="I16" s="206"/>
      <c r="J16" s="206"/>
      <c r="K16" s="206"/>
      <c r="L16" s="207"/>
      <c r="M16" s="67"/>
      <c r="N16" s="79"/>
      <c r="O16" s="161"/>
      <c r="P16" s="161"/>
      <c r="Q16" s="161"/>
      <c r="R16" s="161"/>
    </row>
    <row r="17" spans="1:18" ht="7.5" customHeight="1" x14ac:dyDescent="0.3">
      <c r="B17" s="52"/>
      <c r="C17" s="42"/>
      <c r="D17" s="173"/>
      <c r="E17" s="173"/>
      <c r="F17" s="173"/>
      <c r="G17" s="42"/>
      <c r="H17" s="42"/>
      <c r="I17" s="68"/>
      <c r="J17" s="42"/>
      <c r="K17" s="42"/>
      <c r="L17" s="67"/>
      <c r="M17" s="67"/>
      <c r="N17" s="79"/>
      <c r="O17" s="161"/>
      <c r="P17" s="161"/>
      <c r="Q17" s="161"/>
      <c r="R17" s="161"/>
    </row>
    <row r="18" spans="1:18" ht="20.25" customHeight="1" x14ac:dyDescent="0.25">
      <c r="B18" s="52"/>
      <c r="C18" s="42"/>
      <c r="D18" s="42"/>
      <c r="E18" s="45" t="s">
        <v>326</v>
      </c>
      <c r="F18" s="205" t="str">
        <f>IF(Authcode=0,"",IF(VLOOKUP(Authcode,Addresses,2,FALSE)=0,"",VLOOKUP(Authcode,Addresses,2,FALSE)))</f>
        <v>craig.joyce@denbighshire.gov.uk</v>
      </c>
      <c r="G18" s="206"/>
      <c r="H18" s="206"/>
      <c r="I18" s="206"/>
      <c r="J18" s="206"/>
      <c r="K18" s="206"/>
      <c r="L18" s="206"/>
      <c r="M18" s="207"/>
      <c r="N18" s="79"/>
      <c r="O18" s="161"/>
      <c r="P18" s="161"/>
      <c r="Q18" s="161"/>
      <c r="R18" s="161"/>
    </row>
    <row r="19" spans="1:18" ht="7.5" customHeight="1" x14ac:dyDescent="0.25">
      <c r="B19" s="52"/>
      <c r="C19" s="42"/>
      <c r="D19" s="173"/>
      <c r="E19" s="173"/>
      <c r="F19" s="173"/>
      <c r="G19" s="42"/>
      <c r="H19" s="42"/>
      <c r="I19" s="42"/>
      <c r="J19" s="42"/>
      <c r="K19" s="42"/>
      <c r="L19" s="42"/>
      <c r="M19" s="42"/>
      <c r="N19" s="56"/>
      <c r="O19" s="161"/>
      <c r="P19" s="161"/>
      <c r="Q19" s="161"/>
      <c r="R19" s="161"/>
    </row>
    <row r="20" spans="1:18" ht="20.25" customHeight="1" x14ac:dyDescent="0.25">
      <c r="A20" s="154"/>
      <c r="B20" s="80"/>
      <c r="C20" s="47"/>
      <c r="D20" s="42"/>
      <c r="E20" s="45" t="s">
        <v>327</v>
      </c>
      <c r="F20" s="51" t="str">
        <f>IF(Authcode=0,"",IF(VLOOKUP(Authcode,Addresses,5,FALSE)=0,"",VLOOKUP(Authcode,Addresses,5,FALSE)))</f>
        <v>01824</v>
      </c>
      <c r="G20" s="203" t="str">
        <f>IF(Authcode=0,"",IF(VLOOKUP(Authcode,Addresses,4,FALSE)=0,"",VLOOKUP(Authcode,Addresses,4,FALSE)))</f>
        <v>712633</v>
      </c>
      <c r="H20" s="203"/>
      <c r="I20" s="203"/>
      <c r="J20" s="203"/>
      <c r="K20" s="204"/>
      <c r="L20" s="42"/>
      <c r="M20" s="42"/>
      <c r="N20" s="56"/>
    </row>
    <row r="21" spans="1:18" ht="24.9" customHeight="1" x14ac:dyDescent="0.25">
      <c r="A21" s="155"/>
      <c r="B21" s="57"/>
      <c r="C21" s="47"/>
      <c r="D21" s="47"/>
      <c r="E21" s="47"/>
      <c r="F21" s="42"/>
      <c r="G21" s="42"/>
      <c r="H21" s="42"/>
      <c r="I21" s="42"/>
      <c r="J21" s="42"/>
      <c r="K21" s="42"/>
      <c r="L21" s="42"/>
      <c r="M21" s="42"/>
      <c r="N21" s="56"/>
    </row>
    <row r="22" spans="1:18" ht="24.9" customHeight="1" x14ac:dyDescent="0.25">
      <c r="A22" s="155"/>
      <c r="B22" s="57"/>
      <c r="C22" s="42"/>
      <c r="D22" s="48"/>
      <c r="E22" s="48"/>
      <c r="F22" s="42"/>
      <c r="G22" s="49"/>
      <c r="H22" s="49"/>
      <c r="I22" s="49"/>
      <c r="J22" s="49"/>
      <c r="K22" s="50"/>
      <c r="L22" s="42"/>
      <c r="M22" s="42"/>
      <c r="N22" s="56"/>
    </row>
    <row r="23" spans="1:18" ht="48.75" customHeight="1" x14ac:dyDescent="0.25">
      <c r="A23" s="156"/>
      <c r="B23" s="210" t="s">
        <v>218</v>
      </c>
      <c r="C23" s="211"/>
      <c r="D23" s="211"/>
      <c r="E23" s="211"/>
      <c r="F23" s="211"/>
      <c r="G23" s="211"/>
      <c r="H23" s="211"/>
      <c r="I23" s="211"/>
      <c r="J23" s="211"/>
      <c r="K23" s="211"/>
      <c r="L23" s="211"/>
      <c r="M23" s="211"/>
      <c r="N23" s="212"/>
    </row>
    <row r="24" spans="1:18" ht="15.6" customHeight="1" x14ac:dyDescent="0.25">
      <c r="B24" s="210" t="s">
        <v>370</v>
      </c>
      <c r="C24" s="211"/>
      <c r="D24" s="211"/>
      <c r="E24" s="211"/>
      <c r="F24" s="211"/>
      <c r="G24" s="211"/>
      <c r="H24" s="211"/>
      <c r="I24" s="211"/>
      <c r="J24" s="211"/>
      <c r="K24" s="211"/>
      <c r="L24" s="211"/>
      <c r="M24" s="211"/>
      <c r="N24" s="212"/>
    </row>
    <row r="25" spans="1:18" ht="12.75" customHeight="1" x14ac:dyDescent="0.25">
      <c r="B25" s="52"/>
      <c r="C25" s="42"/>
      <c r="D25" s="42"/>
      <c r="E25" s="42"/>
      <c r="F25" s="42"/>
      <c r="G25" s="42"/>
      <c r="H25" s="42"/>
      <c r="I25" s="42"/>
      <c r="J25" s="42"/>
      <c r="K25" s="42"/>
      <c r="L25" s="42"/>
      <c r="M25" s="42"/>
      <c r="N25" s="56"/>
    </row>
    <row r="26" spans="1:18" ht="12.75" customHeight="1" x14ac:dyDescent="0.25">
      <c r="B26" s="52"/>
      <c r="C26" s="42"/>
      <c r="D26" s="42"/>
      <c r="E26" s="42"/>
      <c r="F26" s="42"/>
      <c r="G26" s="42"/>
      <c r="H26" s="42"/>
      <c r="I26" s="42"/>
      <c r="J26" s="42"/>
      <c r="K26" s="42"/>
      <c r="L26" s="42"/>
      <c r="M26" s="42"/>
      <c r="N26" s="56"/>
    </row>
    <row r="27" spans="1:18" ht="14.25" customHeight="1" x14ac:dyDescent="0.25">
      <c r="A27" s="157"/>
      <c r="B27" s="52"/>
      <c r="C27" s="208" t="s">
        <v>205</v>
      </c>
      <c r="D27" s="209"/>
      <c r="E27" s="209"/>
      <c r="F27" s="209"/>
      <c r="G27" s="209"/>
      <c r="H27" s="209"/>
      <c r="I27" s="209"/>
      <c r="J27" s="209"/>
      <c r="K27" s="209"/>
      <c r="L27" s="209"/>
      <c r="M27" s="209"/>
      <c r="N27" s="56"/>
    </row>
    <row r="28" spans="1:18" ht="27" customHeight="1" x14ac:dyDescent="0.25">
      <c r="A28" s="5"/>
      <c r="B28" s="52"/>
      <c r="C28" s="208" t="s">
        <v>257</v>
      </c>
      <c r="D28" s="209"/>
      <c r="E28" s="209"/>
      <c r="F28" s="209"/>
      <c r="G28" s="209"/>
      <c r="H28" s="209"/>
      <c r="I28" s="209"/>
      <c r="J28" s="209"/>
      <c r="K28" s="209"/>
      <c r="L28" s="209"/>
      <c r="M28" s="209"/>
      <c r="N28" s="56"/>
    </row>
    <row r="29" spans="1:18" ht="36.75" customHeight="1" x14ac:dyDescent="0.25">
      <c r="A29" s="158"/>
      <c r="B29" s="52"/>
      <c r="C29" s="53"/>
      <c r="D29" s="54"/>
      <c r="E29" s="54"/>
      <c r="F29" s="54"/>
      <c r="G29" s="54"/>
      <c r="H29" s="54"/>
      <c r="I29" s="54"/>
      <c r="J29" s="54"/>
      <c r="K29" s="54"/>
      <c r="L29" s="54"/>
      <c r="M29" s="54"/>
      <c r="N29" s="56"/>
    </row>
    <row r="30" spans="1:18" x14ac:dyDescent="0.25">
      <c r="A30" s="155"/>
      <c r="B30" s="52"/>
      <c r="C30" s="55" t="s">
        <v>258</v>
      </c>
      <c r="D30" s="42"/>
      <c r="E30" s="42"/>
      <c r="F30" s="42"/>
      <c r="G30" s="42"/>
      <c r="H30" s="42"/>
      <c r="I30" s="42"/>
      <c r="J30" s="42"/>
      <c r="K30" s="42"/>
      <c r="L30" s="42"/>
      <c r="M30" s="42"/>
      <c r="N30" s="56"/>
    </row>
    <row r="31" spans="1:18" x14ac:dyDescent="0.25">
      <c r="A31" s="155"/>
      <c r="B31" s="52"/>
      <c r="C31" s="55" t="s">
        <v>259</v>
      </c>
      <c r="D31" s="42"/>
      <c r="E31" s="42"/>
      <c r="F31" s="42"/>
      <c r="G31" s="42"/>
      <c r="H31" s="42"/>
      <c r="I31" s="42"/>
      <c r="J31" s="42"/>
      <c r="K31" s="42"/>
      <c r="L31" s="42"/>
      <c r="M31" s="42"/>
      <c r="N31" s="56"/>
    </row>
    <row r="32" spans="1:18" x14ac:dyDescent="0.25">
      <c r="A32" s="155"/>
      <c r="B32" s="52"/>
      <c r="C32" s="55" t="s">
        <v>260</v>
      </c>
      <c r="D32" s="42"/>
      <c r="E32" s="42"/>
      <c r="F32" s="42"/>
      <c r="G32" s="42"/>
      <c r="H32" s="42"/>
      <c r="I32" s="42"/>
      <c r="J32" s="42"/>
      <c r="K32" s="42"/>
      <c r="L32" s="42"/>
      <c r="M32" s="42"/>
      <c r="N32" s="56"/>
    </row>
    <row r="33" spans="1:14" x14ac:dyDescent="0.25">
      <c r="A33" s="155"/>
      <c r="B33" s="52"/>
      <c r="C33" s="55" t="s">
        <v>261</v>
      </c>
      <c r="D33" s="42"/>
      <c r="E33" s="42"/>
      <c r="F33" s="42"/>
      <c r="G33" s="42"/>
      <c r="H33" s="42"/>
      <c r="I33" s="42"/>
      <c r="J33" s="42"/>
      <c r="K33" s="42"/>
      <c r="L33" s="42"/>
      <c r="M33" s="42"/>
      <c r="N33" s="56"/>
    </row>
    <row r="34" spans="1:14" x14ac:dyDescent="0.25">
      <c r="A34" s="155"/>
      <c r="B34" s="52"/>
      <c r="C34" s="55" t="s">
        <v>262</v>
      </c>
      <c r="D34" s="42"/>
      <c r="E34" s="42"/>
      <c r="F34" s="42"/>
      <c r="G34" s="42"/>
      <c r="H34" s="42"/>
      <c r="I34" s="42"/>
      <c r="J34" s="42"/>
      <c r="K34" s="42"/>
      <c r="L34" s="42"/>
      <c r="M34" s="42"/>
      <c r="N34" s="56"/>
    </row>
    <row r="35" spans="1:14" x14ac:dyDescent="0.25">
      <c r="A35" s="155"/>
      <c r="B35" s="52"/>
      <c r="C35" s="55" t="s">
        <v>206</v>
      </c>
      <c r="D35" s="42"/>
      <c r="E35" s="42"/>
      <c r="F35" s="42"/>
      <c r="G35" s="42"/>
      <c r="H35" s="42"/>
      <c r="I35" s="42"/>
      <c r="J35" s="42"/>
      <c r="K35" s="42"/>
      <c r="L35" s="42"/>
      <c r="M35" s="42"/>
      <c r="N35" s="56"/>
    </row>
    <row r="36" spans="1:14" ht="22.5" customHeight="1" x14ac:dyDescent="0.25">
      <c r="A36" s="155"/>
      <c r="B36" s="52"/>
      <c r="C36" s="42"/>
      <c r="D36" s="42"/>
      <c r="E36" s="42"/>
      <c r="F36" s="42"/>
      <c r="G36" s="42"/>
      <c r="H36" s="42"/>
      <c r="I36" s="42"/>
      <c r="J36" s="42"/>
      <c r="K36" s="42"/>
      <c r="L36" s="42"/>
      <c r="M36" s="42"/>
      <c r="N36" s="56"/>
    </row>
    <row r="37" spans="1:14" x14ac:dyDescent="0.25">
      <c r="A37" s="5"/>
      <c r="B37" s="52"/>
      <c r="C37" s="43" t="s">
        <v>348</v>
      </c>
      <c r="D37" s="42"/>
      <c r="E37" s="43" t="s">
        <v>343</v>
      </c>
      <c r="F37" s="42"/>
      <c r="G37" s="42"/>
      <c r="H37" s="42"/>
      <c r="I37" s="42"/>
      <c r="J37" s="42"/>
      <c r="K37" s="42"/>
      <c r="L37" s="42"/>
      <c r="M37" s="42"/>
      <c r="N37" s="56"/>
    </row>
    <row r="38" spans="1:14" x14ac:dyDescent="0.25">
      <c r="A38" s="5"/>
      <c r="B38" s="57"/>
      <c r="C38" s="43" t="s">
        <v>347</v>
      </c>
      <c r="D38" s="46"/>
      <c r="E38" s="43" t="s">
        <v>344</v>
      </c>
      <c r="F38" s="46"/>
      <c r="G38" s="46"/>
      <c r="H38" s="46"/>
      <c r="I38" s="46"/>
      <c r="J38" s="46"/>
      <c r="K38" s="46"/>
      <c r="L38" s="46"/>
      <c r="M38" s="42"/>
      <c r="N38" s="56"/>
    </row>
    <row r="39" spans="1:14" x14ac:dyDescent="0.25">
      <c r="B39" s="57"/>
      <c r="C39" s="43" t="s">
        <v>346</v>
      </c>
      <c r="D39" s="46"/>
      <c r="E39" s="43" t="s">
        <v>345</v>
      </c>
      <c r="F39" s="46"/>
      <c r="G39" s="46"/>
      <c r="H39" s="46"/>
      <c r="I39" s="46"/>
      <c r="J39" s="46"/>
      <c r="K39" s="46"/>
      <c r="L39" s="46"/>
      <c r="M39" s="43"/>
      <c r="N39" s="56"/>
    </row>
    <row r="40" spans="1:14" ht="22.5" customHeight="1" x14ac:dyDescent="0.3">
      <c r="B40" s="57"/>
      <c r="C40" s="58"/>
      <c r="D40" s="46"/>
      <c r="E40" s="46"/>
      <c r="F40" s="46"/>
      <c r="G40" s="46"/>
      <c r="H40" s="46"/>
      <c r="I40" s="46"/>
      <c r="J40" s="46"/>
      <c r="K40" s="46"/>
      <c r="L40" s="46"/>
      <c r="M40" s="42"/>
      <c r="N40" s="56"/>
    </row>
    <row r="41" spans="1:14" ht="22.5" customHeight="1" x14ac:dyDescent="0.3">
      <c r="B41" s="59"/>
      <c r="C41" s="60"/>
      <c r="D41" s="61"/>
      <c r="E41" s="61"/>
      <c r="F41" s="61"/>
      <c r="G41" s="61"/>
      <c r="H41" s="61"/>
      <c r="I41" s="61"/>
      <c r="J41" s="61"/>
      <c r="K41" s="61"/>
      <c r="L41" s="61"/>
      <c r="M41" s="62"/>
      <c r="N41" s="63"/>
    </row>
    <row r="42" spans="1:14" ht="15" customHeight="1" x14ac:dyDescent="0.25">
      <c r="B42" s="8"/>
      <c r="C42" s="8"/>
      <c r="D42" s="8"/>
      <c r="E42" s="8"/>
      <c r="F42" s="8"/>
      <c r="G42" s="8"/>
      <c r="H42" s="8"/>
      <c r="I42" s="8"/>
      <c r="J42" s="8"/>
      <c r="K42" s="8"/>
      <c r="L42" s="8"/>
      <c r="M42" s="8"/>
      <c r="N42" s="8"/>
    </row>
  </sheetData>
  <mergeCells count="7">
    <mergeCell ref="G20:K20"/>
    <mergeCell ref="F18:M18"/>
    <mergeCell ref="F16:L16"/>
    <mergeCell ref="C28:M28"/>
    <mergeCell ref="C27:M27"/>
    <mergeCell ref="B23:N23"/>
    <mergeCell ref="B24:N24"/>
  </mergeCells>
  <phoneticPr fontId="20" type="noConversion"/>
  <printOptions horizontalCentered="1" verticalCentered="1"/>
  <pageMargins left="0.31496062992125984" right="0.27559055118110237" top="0.59055118110236227" bottom="0.59055118110236227" header="0" footer="0"/>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1:I481"/>
  <sheetViews>
    <sheetView zoomScale="86" workbookViewId="0"/>
  </sheetViews>
  <sheetFormatPr defaultColWidth="8.90625" defaultRowHeight="15" x14ac:dyDescent="0.25"/>
  <cols>
    <col min="1" max="1" width="9.08984375" style="135" bestFit="1" customWidth="1"/>
    <col min="2" max="2" width="8" style="135" bestFit="1" customWidth="1"/>
    <col min="3" max="3" width="7.1796875" style="135" bestFit="1" customWidth="1"/>
    <col min="4" max="4" width="9.90625" style="135" bestFit="1" customWidth="1"/>
    <col min="5" max="5" width="9" style="135" bestFit="1" customWidth="1"/>
    <col min="6" max="6" width="6.54296875" style="135" bestFit="1" customWidth="1"/>
    <col min="7" max="16384" width="8.90625" style="135"/>
  </cols>
  <sheetData>
    <row r="1" spans="1:9" x14ac:dyDescent="0.25">
      <c r="A1" s="201" t="s">
        <v>166</v>
      </c>
      <c r="B1" s="135" t="s">
        <v>167</v>
      </c>
      <c r="C1" s="135" t="s">
        <v>168</v>
      </c>
      <c r="D1" s="135" t="s">
        <v>26</v>
      </c>
      <c r="E1" s="135" t="s">
        <v>169</v>
      </c>
      <c r="F1" s="135" t="s">
        <v>16</v>
      </c>
      <c r="H1" s="137" t="s">
        <v>270</v>
      </c>
      <c r="I1" s="138"/>
    </row>
    <row r="2" spans="1:9" x14ac:dyDescent="0.25">
      <c r="A2" s="135">
        <f t="shared" ref="A2:A45" si="0">Year</f>
        <v>202021</v>
      </c>
      <c r="B2" s="135" t="s">
        <v>170</v>
      </c>
      <c r="C2" s="135">
        <f>Primary!C12</f>
        <v>2011</v>
      </c>
      <c r="D2" s="135">
        <v>1</v>
      </c>
      <c r="E2" s="135">
        <f t="shared" ref="E2:E45" si="1">Authcode</f>
        <v>518</v>
      </c>
      <c r="F2" s="136">
        <f>Primary!D12</f>
        <v>815.52458118763798</v>
      </c>
    </row>
    <row r="3" spans="1:9" x14ac:dyDescent="0.25">
      <c r="A3" s="135">
        <f t="shared" si="0"/>
        <v>202021</v>
      </c>
      <c r="B3" s="135" t="s">
        <v>170</v>
      </c>
      <c r="C3" s="135">
        <f>Primary!C13</f>
        <v>2037</v>
      </c>
      <c r="D3" s="135">
        <v>1</v>
      </c>
      <c r="E3" s="135">
        <f t="shared" si="1"/>
        <v>518</v>
      </c>
      <c r="F3" s="136">
        <f>Primary!D13</f>
        <v>841.55639322768695</v>
      </c>
    </row>
    <row r="4" spans="1:9" x14ac:dyDescent="0.25">
      <c r="A4" s="135">
        <f t="shared" si="0"/>
        <v>202021</v>
      </c>
      <c r="B4" s="135" t="s">
        <v>170</v>
      </c>
      <c r="C4" s="135">
        <f>Primary!C14</f>
        <v>2038</v>
      </c>
      <c r="D4" s="135">
        <v>1</v>
      </c>
      <c r="E4" s="135">
        <f t="shared" si="1"/>
        <v>518</v>
      </c>
      <c r="F4" s="136">
        <f>Primary!D14</f>
        <v>1878.2008697218801</v>
      </c>
    </row>
    <row r="5" spans="1:9" x14ac:dyDescent="0.25">
      <c r="A5" s="135">
        <f t="shared" si="0"/>
        <v>202021</v>
      </c>
      <c r="B5" s="135" t="s">
        <v>170</v>
      </c>
      <c r="C5" s="135">
        <f>Primary!C15</f>
        <v>2039</v>
      </c>
      <c r="D5" s="135">
        <v>1</v>
      </c>
      <c r="E5" s="135">
        <f t="shared" si="1"/>
        <v>518</v>
      </c>
      <c r="F5" s="136">
        <f>Primary!D15</f>
        <v>2392.0026714535602</v>
      </c>
    </row>
    <row r="6" spans="1:9" x14ac:dyDescent="0.25">
      <c r="A6" s="135">
        <f t="shared" si="0"/>
        <v>202021</v>
      </c>
      <c r="B6" s="135" t="s">
        <v>170</v>
      </c>
      <c r="C6" s="135">
        <f>Primary!C16</f>
        <v>2057</v>
      </c>
      <c r="D6" s="135">
        <v>1</v>
      </c>
      <c r="E6" s="135">
        <f t="shared" si="1"/>
        <v>518</v>
      </c>
      <c r="F6" s="136">
        <f>Primary!D16</f>
        <v>639.85461290821104</v>
      </c>
    </row>
    <row r="7" spans="1:9" x14ac:dyDescent="0.25">
      <c r="A7" s="135">
        <f t="shared" si="0"/>
        <v>202021</v>
      </c>
      <c r="B7" s="135" t="s">
        <v>170</v>
      </c>
      <c r="C7" s="135">
        <f>Primary!C17</f>
        <v>2059</v>
      </c>
      <c r="D7" s="135">
        <v>1</v>
      </c>
      <c r="E7" s="135">
        <f t="shared" si="1"/>
        <v>518</v>
      </c>
      <c r="F7" s="136">
        <f>Primary!D17</f>
        <v>1644.11675457772</v>
      </c>
    </row>
    <row r="8" spans="1:9" x14ac:dyDescent="0.25">
      <c r="A8" s="135">
        <f t="shared" si="0"/>
        <v>202021</v>
      </c>
      <c r="B8" s="135" t="s">
        <v>170</v>
      </c>
      <c r="C8" s="135">
        <f>Primary!C18</f>
        <v>2060</v>
      </c>
      <c r="D8" s="135">
        <v>1</v>
      </c>
      <c r="E8" s="135">
        <f t="shared" si="1"/>
        <v>518</v>
      </c>
      <c r="F8" s="136">
        <f>Primary!D18</f>
        <v>1803.3794765943701</v>
      </c>
    </row>
    <row r="9" spans="1:9" x14ac:dyDescent="0.25">
      <c r="A9" s="135">
        <f t="shared" si="0"/>
        <v>202021</v>
      </c>
      <c r="B9" s="135" t="s">
        <v>170</v>
      </c>
      <c r="C9" s="135">
        <f>Primary!C19</f>
        <v>2066</v>
      </c>
      <c r="D9" s="135">
        <v>1</v>
      </c>
      <c r="E9" s="135">
        <f t="shared" si="1"/>
        <v>518</v>
      </c>
      <c r="F9" s="136">
        <f>Primary!D19</f>
        <v>1659.8573112567699</v>
      </c>
    </row>
    <row r="10" spans="1:9" x14ac:dyDescent="0.25">
      <c r="A10" s="135">
        <f t="shared" si="0"/>
        <v>202021</v>
      </c>
      <c r="B10" s="135" t="s">
        <v>170</v>
      </c>
      <c r="C10" s="135">
        <f>Primary!C20</f>
        <v>2067</v>
      </c>
      <c r="D10" s="135">
        <v>1</v>
      </c>
      <c r="E10" s="135">
        <f t="shared" si="1"/>
        <v>518</v>
      </c>
      <c r="F10" s="136">
        <f>Primary!D20</f>
        <v>612.26973075034005</v>
      </c>
    </row>
    <row r="11" spans="1:9" x14ac:dyDescent="0.25">
      <c r="A11" s="135">
        <f t="shared" si="0"/>
        <v>202021</v>
      </c>
      <c r="B11" s="135" t="s">
        <v>170</v>
      </c>
      <c r="C11" s="135">
        <f>Primary!C21</f>
        <v>2070</v>
      </c>
      <c r="D11" s="135">
        <v>1</v>
      </c>
      <c r="E11" s="135">
        <f t="shared" si="1"/>
        <v>518</v>
      </c>
      <c r="F11" s="136">
        <f>Primary!D21</f>
        <v>226.91050330113001</v>
      </c>
    </row>
    <row r="12" spans="1:9" x14ac:dyDescent="0.25">
      <c r="A12" s="135">
        <f t="shared" si="0"/>
        <v>202021</v>
      </c>
      <c r="B12" s="135" t="s">
        <v>170</v>
      </c>
      <c r="C12" s="135">
        <f>Primary!C22</f>
        <v>2072</v>
      </c>
      <c r="D12" s="135">
        <v>1</v>
      </c>
      <c r="E12" s="135">
        <f t="shared" si="1"/>
        <v>518</v>
      </c>
      <c r="F12" s="136">
        <f>Primary!D22</f>
        <v>1540.2362837140599</v>
      </c>
    </row>
    <row r="13" spans="1:9" x14ac:dyDescent="0.25">
      <c r="A13" s="135">
        <f t="shared" si="0"/>
        <v>202021</v>
      </c>
      <c r="B13" s="135" t="s">
        <v>170</v>
      </c>
      <c r="C13" s="135">
        <f>Primary!C23</f>
        <v>2124</v>
      </c>
      <c r="D13" s="135">
        <v>1</v>
      </c>
      <c r="E13" s="135">
        <f t="shared" si="1"/>
        <v>518</v>
      </c>
      <c r="F13" s="136">
        <f>Primary!D23</f>
        <v>324.37930228502597</v>
      </c>
    </row>
    <row r="14" spans="1:9" x14ac:dyDescent="0.25">
      <c r="A14" s="135">
        <f t="shared" si="0"/>
        <v>202021</v>
      </c>
      <c r="B14" s="135" t="s">
        <v>170</v>
      </c>
      <c r="C14" s="135">
        <f>Primary!C24</f>
        <v>2125</v>
      </c>
      <c r="D14" s="135">
        <v>1</v>
      </c>
      <c r="E14" s="135">
        <f t="shared" si="1"/>
        <v>518</v>
      </c>
      <c r="F14" s="136">
        <f>Primary!D24</f>
        <v>722.56841289505803</v>
      </c>
    </row>
    <row r="15" spans="1:9" x14ac:dyDescent="0.25">
      <c r="A15" s="135">
        <f t="shared" si="0"/>
        <v>202021</v>
      </c>
      <c r="B15" s="135" t="s">
        <v>170</v>
      </c>
      <c r="C15" s="135">
        <f>Primary!C25</f>
        <v>2127</v>
      </c>
      <c r="D15" s="135">
        <v>1</v>
      </c>
      <c r="E15" s="135">
        <f t="shared" si="1"/>
        <v>518</v>
      </c>
      <c r="F15" s="136">
        <f>Primary!D25</f>
        <v>336.11990679517498</v>
      </c>
    </row>
    <row r="16" spans="1:9" x14ac:dyDescent="0.25">
      <c r="A16" s="135">
        <f t="shared" si="0"/>
        <v>202021</v>
      </c>
      <c r="B16" s="135" t="s">
        <v>170</v>
      </c>
      <c r="C16" s="135">
        <f>Primary!C26</f>
        <v>2134</v>
      </c>
      <c r="D16" s="135">
        <v>1</v>
      </c>
      <c r="E16" s="135">
        <f t="shared" si="1"/>
        <v>518</v>
      </c>
      <c r="F16" s="136">
        <f>Primary!D26</f>
        <v>1109.1470228662599</v>
      </c>
    </row>
    <row r="17" spans="1:6" x14ac:dyDescent="0.25">
      <c r="A17" s="135">
        <f t="shared" si="0"/>
        <v>202021</v>
      </c>
      <c r="B17" s="135" t="s">
        <v>170</v>
      </c>
      <c r="C17" s="135">
        <f>Primary!C27</f>
        <v>2135</v>
      </c>
      <c r="D17" s="135">
        <v>1</v>
      </c>
      <c r="E17" s="135">
        <f t="shared" si="1"/>
        <v>518</v>
      </c>
      <c r="F17" s="136">
        <f>Primary!D27</f>
        <v>266.919128115077</v>
      </c>
    </row>
    <row r="18" spans="1:6" x14ac:dyDescent="0.25">
      <c r="A18" s="135">
        <f t="shared" si="0"/>
        <v>202021</v>
      </c>
      <c r="B18" s="135" t="s">
        <v>170</v>
      </c>
      <c r="C18" s="135">
        <f>Primary!C28</f>
        <v>2136</v>
      </c>
      <c r="D18" s="135">
        <v>1</v>
      </c>
      <c r="E18" s="135">
        <f t="shared" si="1"/>
        <v>518</v>
      </c>
      <c r="F18" s="136">
        <f>Primary!D28</f>
        <v>783.10894795022705</v>
      </c>
    </row>
    <row r="19" spans="1:6" x14ac:dyDescent="0.25">
      <c r="A19" s="135">
        <f t="shared" si="0"/>
        <v>202021</v>
      </c>
      <c r="B19" s="135" t="s">
        <v>170</v>
      </c>
      <c r="C19" s="135">
        <f>Primary!C29</f>
        <v>2164</v>
      </c>
      <c r="D19" s="135">
        <v>1</v>
      </c>
      <c r="E19" s="135">
        <f t="shared" si="1"/>
        <v>518</v>
      </c>
      <c r="F19" s="136">
        <f>Primary!D29</f>
        <v>260.44937037885398</v>
      </c>
    </row>
    <row r="20" spans="1:6" x14ac:dyDescent="0.25">
      <c r="A20" s="135">
        <f t="shared" si="0"/>
        <v>202021</v>
      </c>
      <c r="B20" s="135" t="s">
        <v>170</v>
      </c>
      <c r="C20" s="135">
        <f>Primary!C30</f>
        <v>2168</v>
      </c>
      <c r="D20" s="135">
        <v>1</v>
      </c>
      <c r="E20" s="135">
        <f t="shared" si="1"/>
        <v>518</v>
      </c>
      <c r="F20" s="136">
        <f>Primary!D30</f>
        <v>236.214488157017</v>
      </c>
    </row>
    <row r="21" spans="1:6" x14ac:dyDescent="0.25">
      <c r="A21" s="135">
        <f t="shared" si="0"/>
        <v>202021</v>
      </c>
      <c r="B21" s="135" t="s">
        <v>170</v>
      </c>
      <c r="C21" s="135">
        <f>Primary!C31</f>
        <v>2214</v>
      </c>
      <c r="D21" s="135">
        <v>1</v>
      </c>
      <c r="E21" s="135">
        <f t="shared" si="1"/>
        <v>518</v>
      </c>
      <c r="F21" s="136">
        <f>Primary!D31</f>
        <v>233.404452782264</v>
      </c>
    </row>
    <row r="22" spans="1:6" x14ac:dyDescent="0.25">
      <c r="A22" s="135">
        <f t="shared" si="0"/>
        <v>202021</v>
      </c>
      <c r="B22" s="135" t="s">
        <v>170</v>
      </c>
      <c r="C22" s="135">
        <f>Primary!C32</f>
        <v>2215</v>
      </c>
      <c r="D22" s="135">
        <v>1</v>
      </c>
      <c r="E22" s="135">
        <f t="shared" si="1"/>
        <v>518</v>
      </c>
      <c r="F22" s="136">
        <f>Primary!D32</f>
        <v>248.540974961573</v>
      </c>
    </row>
    <row r="23" spans="1:6" x14ac:dyDescent="0.25">
      <c r="A23" s="135">
        <f t="shared" si="0"/>
        <v>202021</v>
      </c>
      <c r="B23" s="135" t="s">
        <v>170</v>
      </c>
      <c r="C23" s="135">
        <f>Primary!C33</f>
        <v>2216</v>
      </c>
      <c r="D23" s="135">
        <v>1</v>
      </c>
      <c r="E23" s="135">
        <f t="shared" si="1"/>
        <v>518</v>
      </c>
      <c r="F23" s="136">
        <f>Primary!D33</f>
        <v>505.23259826889699</v>
      </c>
    </row>
    <row r="24" spans="1:6" x14ac:dyDescent="0.25">
      <c r="A24" s="135">
        <f t="shared" si="0"/>
        <v>202021</v>
      </c>
      <c r="B24" s="135" t="s">
        <v>170</v>
      </c>
      <c r="C24" s="135">
        <f>Primary!C34</f>
        <v>2219</v>
      </c>
      <c r="D24" s="135">
        <v>1</v>
      </c>
      <c r="E24" s="135">
        <f t="shared" si="1"/>
        <v>518</v>
      </c>
      <c r="F24" s="136">
        <f>Primary!D34</f>
        <v>278.62839656435801</v>
      </c>
    </row>
    <row r="25" spans="1:6" x14ac:dyDescent="0.25">
      <c r="A25" s="135">
        <f t="shared" si="0"/>
        <v>202021</v>
      </c>
      <c r="B25" s="135" t="s">
        <v>170</v>
      </c>
      <c r="C25" s="135">
        <f>Primary!C35</f>
        <v>2227</v>
      </c>
      <c r="D25" s="135">
        <v>1</v>
      </c>
      <c r="E25" s="135">
        <f t="shared" si="1"/>
        <v>518</v>
      </c>
      <c r="F25" s="136">
        <f>Primary!D35</f>
        <v>1441.69671271996</v>
      </c>
    </row>
    <row r="26" spans="1:6" x14ac:dyDescent="0.25">
      <c r="A26" s="135">
        <f t="shared" si="0"/>
        <v>202021</v>
      </c>
      <c r="B26" s="135" t="s">
        <v>170</v>
      </c>
      <c r="C26" s="135">
        <f>Primary!C36</f>
        <v>2234</v>
      </c>
      <c r="D26" s="135">
        <v>1</v>
      </c>
      <c r="E26" s="135">
        <f t="shared" si="1"/>
        <v>518</v>
      </c>
      <c r="F26" s="136">
        <f>Primary!D36</f>
        <v>637.39332311664998</v>
      </c>
    </row>
    <row r="27" spans="1:6" x14ac:dyDescent="0.25">
      <c r="A27" s="135">
        <f t="shared" si="0"/>
        <v>202021</v>
      </c>
      <c r="B27" s="135" t="s">
        <v>170</v>
      </c>
      <c r="C27" s="135">
        <f>Primary!C37</f>
        <v>2255</v>
      </c>
      <c r="D27" s="135">
        <v>1</v>
      </c>
      <c r="E27" s="135">
        <f t="shared" si="1"/>
        <v>518</v>
      </c>
      <c r="F27" s="136">
        <f>Primary!D37</f>
        <v>758.17659286690696</v>
      </c>
    </row>
    <row r="28" spans="1:6" x14ac:dyDescent="0.25">
      <c r="A28" s="135">
        <f t="shared" si="0"/>
        <v>202021</v>
      </c>
      <c r="B28" s="135" t="s">
        <v>170</v>
      </c>
      <c r="C28" s="135">
        <f>Primary!C38</f>
        <v>2256</v>
      </c>
      <c r="D28" s="135">
        <v>1</v>
      </c>
      <c r="E28" s="135">
        <f t="shared" si="1"/>
        <v>518</v>
      </c>
      <c r="F28" s="136">
        <f>Primary!D38</f>
        <v>1058.23498911907</v>
      </c>
    </row>
    <row r="29" spans="1:6" x14ac:dyDescent="0.25">
      <c r="A29" s="135">
        <f t="shared" si="0"/>
        <v>202021</v>
      </c>
      <c r="B29" s="135" t="s">
        <v>170</v>
      </c>
      <c r="C29" s="135">
        <f>Primary!C39</f>
        <v>2261</v>
      </c>
      <c r="D29" s="135">
        <v>1</v>
      </c>
      <c r="E29" s="135">
        <f t="shared" si="1"/>
        <v>518</v>
      </c>
      <c r="F29" s="136">
        <f>Primary!D39</f>
        <v>424.25561078540602</v>
      </c>
    </row>
    <row r="30" spans="1:6" x14ac:dyDescent="0.25">
      <c r="A30" s="135">
        <f t="shared" si="0"/>
        <v>202021</v>
      </c>
      <c r="B30" s="135" t="s">
        <v>170</v>
      </c>
      <c r="C30" s="135">
        <f>Primary!C40</f>
        <v>2262</v>
      </c>
      <c r="D30" s="135">
        <v>1</v>
      </c>
      <c r="E30" s="135">
        <f t="shared" si="1"/>
        <v>518</v>
      </c>
      <c r="F30" s="136">
        <f>Primary!D40</f>
        <v>466.74201063686098</v>
      </c>
    </row>
    <row r="31" spans="1:6" x14ac:dyDescent="0.25">
      <c r="A31" s="135">
        <f t="shared" si="0"/>
        <v>202021</v>
      </c>
      <c r="B31" s="135" t="s">
        <v>170</v>
      </c>
      <c r="C31" s="135">
        <f>Primary!C41</f>
        <v>2263</v>
      </c>
      <c r="D31" s="135">
        <v>1</v>
      </c>
      <c r="E31" s="135">
        <f t="shared" si="1"/>
        <v>518</v>
      </c>
      <c r="F31" s="136">
        <f>Primary!D41</f>
        <v>627.35750382532501</v>
      </c>
    </row>
    <row r="32" spans="1:6" x14ac:dyDescent="0.25">
      <c r="A32" s="135">
        <f t="shared" si="0"/>
        <v>202021</v>
      </c>
      <c r="B32" s="135" t="s">
        <v>170</v>
      </c>
      <c r="C32" s="135">
        <f>Primary!C42</f>
        <v>2264</v>
      </c>
      <c r="D32" s="135">
        <v>1</v>
      </c>
      <c r="E32" s="135">
        <f t="shared" si="1"/>
        <v>518</v>
      </c>
      <c r="F32" s="136">
        <f>Primary!D42</f>
        <v>1351.5975366149</v>
      </c>
    </row>
    <row r="33" spans="1:6" x14ac:dyDescent="0.25">
      <c r="A33" s="135">
        <f t="shared" si="0"/>
        <v>202021</v>
      </c>
      <c r="B33" s="135" t="s">
        <v>170</v>
      </c>
      <c r="C33" s="135">
        <f>Primary!C43</f>
        <v>2265</v>
      </c>
      <c r="D33" s="135">
        <v>1</v>
      </c>
      <c r="E33" s="135">
        <f t="shared" si="1"/>
        <v>518</v>
      </c>
      <c r="F33" s="136">
        <f>Primary!D43</f>
        <v>1615.93299795037</v>
      </c>
    </row>
    <row r="34" spans="1:6" x14ac:dyDescent="0.25">
      <c r="A34" s="135">
        <f t="shared" si="0"/>
        <v>202021</v>
      </c>
      <c r="B34" s="135" t="s">
        <v>170</v>
      </c>
      <c r="C34" s="135">
        <f>Primary!C44</f>
        <v>2266</v>
      </c>
      <c r="D34" s="135">
        <v>1</v>
      </c>
      <c r="E34" s="135">
        <f t="shared" si="1"/>
        <v>518</v>
      </c>
      <c r="F34" s="136">
        <f>Primary!D44</f>
        <v>784.57257846892605</v>
      </c>
    </row>
    <row r="35" spans="1:6" x14ac:dyDescent="0.25">
      <c r="A35" s="135">
        <f t="shared" si="0"/>
        <v>202021</v>
      </c>
      <c r="B35" s="135" t="s">
        <v>170</v>
      </c>
      <c r="C35" s="135">
        <f>Primary!C45</f>
        <v>2267</v>
      </c>
      <c r="D35" s="135">
        <v>1</v>
      </c>
      <c r="E35" s="135">
        <f t="shared" si="1"/>
        <v>518</v>
      </c>
      <c r="F35" s="136">
        <f>Primary!D45</f>
        <v>568.828865814869</v>
      </c>
    </row>
    <row r="36" spans="1:6" x14ac:dyDescent="0.25">
      <c r="A36" s="135">
        <f t="shared" si="0"/>
        <v>202021</v>
      </c>
      <c r="B36" s="135" t="s">
        <v>170</v>
      </c>
      <c r="C36" s="135">
        <f>Primary!C46</f>
        <v>2268</v>
      </c>
      <c r="D36" s="135">
        <v>1</v>
      </c>
      <c r="E36" s="135">
        <f t="shared" si="1"/>
        <v>518</v>
      </c>
      <c r="F36" s="136">
        <f>Primary!D46</f>
        <v>401.58079850979999</v>
      </c>
    </row>
    <row r="37" spans="1:6" x14ac:dyDescent="0.25">
      <c r="A37" s="135">
        <f t="shared" si="0"/>
        <v>202021</v>
      </c>
      <c r="B37" s="135" t="s">
        <v>170</v>
      </c>
      <c r="C37" s="135">
        <f>Primary!C47</f>
        <v>3020</v>
      </c>
      <c r="D37" s="135">
        <v>1</v>
      </c>
      <c r="E37" s="135">
        <f t="shared" si="1"/>
        <v>518</v>
      </c>
      <c r="F37" s="136">
        <f>Primary!D47</f>
        <v>380.33945068961401</v>
      </c>
    </row>
    <row r="38" spans="1:6" x14ac:dyDescent="0.25">
      <c r="A38" s="135">
        <f t="shared" si="0"/>
        <v>202021</v>
      </c>
      <c r="B38" s="135" t="s">
        <v>170</v>
      </c>
      <c r="C38" s="135">
        <f>Primary!C48</f>
        <v>3024</v>
      </c>
      <c r="D38" s="135">
        <v>1</v>
      </c>
      <c r="E38" s="135">
        <f t="shared" si="1"/>
        <v>518</v>
      </c>
      <c r="F38" s="136">
        <f>Primary!D48</f>
        <v>438.75238985338302</v>
      </c>
    </row>
    <row r="39" spans="1:6" x14ac:dyDescent="0.25">
      <c r="A39" s="135">
        <f t="shared" si="0"/>
        <v>202021</v>
      </c>
      <c r="B39" s="135" t="s">
        <v>170</v>
      </c>
      <c r="C39" s="135">
        <f>Primary!C49</f>
        <v>3044</v>
      </c>
      <c r="D39" s="135">
        <v>1</v>
      </c>
      <c r="E39" s="135">
        <f t="shared" si="1"/>
        <v>518</v>
      </c>
      <c r="F39" s="136">
        <f>Primary!D49</f>
        <v>294.48283266543899</v>
      </c>
    </row>
    <row r="40" spans="1:6" x14ac:dyDescent="0.25">
      <c r="A40" s="135">
        <f t="shared" si="0"/>
        <v>202021</v>
      </c>
      <c r="B40" s="135" t="s">
        <v>170</v>
      </c>
      <c r="C40" s="135">
        <f>Primary!C50</f>
        <v>3045</v>
      </c>
      <c r="D40" s="135">
        <v>1</v>
      </c>
      <c r="E40" s="135">
        <f t="shared" si="1"/>
        <v>518</v>
      </c>
      <c r="F40" s="136">
        <f>Primary!D50</f>
        <v>484.943454532423</v>
      </c>
    </row>
    <row r="41" spans="1:6" x14ac:dyDescent="0.25">
      <c r="A41" s="135">
        <f t="shared" si="0"/>
        <v>202021</v>
      </c>
      <c r="B41" s="135" t="s">
        <v>170</v>
      </c>
      <c r="C41" s="135">
        <f>Primary!C51</f>
        <v>3050</v>
      </c>
      <c r="D41" s="135">
        <v>1</v>
      </c>
      <c r="E41" s="135">
        <f t="shared" si="1"/>
        <v>518</v>
      </c>
      <c r="F41" s="136">
        <f>Primary!D51</f>
        <v>506.72639229413198</v>
      </c>
    </row>
    <row r="42" spans="1:6" x14ac:dyDescent="0.25">
      <c r="A42" s="135">
        <f t="shared" si="0"/>
        <v>202021</v>
      </c>
      <c r="B42" s="135" t="s">
        <v>170</v>
      </c>
      <c r="C42" s="135">
        <f>Primary!C52</f>
        <v>3057</v>
      </c>
      <c r="D42" s="135">
        <v>1</v>
      </c>
      <c r="E42" s="135">
        <f t="shared" si="1"/>
        <v>518</v>
      </c>
      <c r="F42" s="136">
        <f>Primary!D52</f>
        <v>371.38871886057098</v>
      </c>
    </row>
    <row r="43" spans="1:6" x14ac:dyDescent="0.25">
      <c r="A43" s="135">
        <f t="shared" si="0"/>
        <v>202021</v>
      </c>
      <c r="B43" s="135" t="s">
        <v>170</v>
      </c>
      <c r="C43" s="135">
        <f>Primary!C53</f>
        <v>3061</v>
      </c>
      <c r="D43" s="135">
        <v>1</v>
      </c>
      <c r="E43" s="135">
        <f t="shared" si="1"/>
        <v>518</v>
      </c>
      <c r="F43" s="136">
        <f>Primary!D53</f>
        <v>272.47264512315598</v>
      </c>
    </row>
    <row r="44" spans="1:6" x14ac:dyDescent="0.25">
      <c r="A44" s="135">
        <f t="shared" si="0"/>
        <v>202021</v>
      </c>
      <c r="B44" s="135" t="s">
        <v>170</v>
      </c>
      <c r="C44" s="135">
        <f>Primary!C54</f>
        <v>3062</v>
      </c>
      <c r="D44" s="135">
        <v>1</v>
      </c>
      <c r="E44" s="135">
        <f t="shared" si="1"/>
        <v>518</v>
      </c>
      <c r="F44" s="136">
        <f>Primary!D54</f>
        <v>477.03310329695603</v>
      </c>
    </row>
    <row r="45" spans="1:6" x14ac:dyDescent="0.25">
      <c r="A45" s="135">
        <f t="shared" si="0"/>
        <v>202021</v>
      </c>
      <c r="B45" s="135" t="s">
        <v>170</v>
      </c>
      <c r="C45" s="135">
        <f>Primary!C55</f>
        <v>3316</v>
      </c>
      <c r="D45" s="135">
        <v>1</v>
      </c>
      <c r="E45" s="135">
        <f t="shared" si="1"/>
        <v>518</v>
      </c>
      <c r="F45" s="136">
        <f>Primary!D55</f>
        <v>418.06069863694898</v>
      </c>
    </row>
    <row r="46" spans="1:6" x14ac:dyDescent="0.25">
      <c r="A46" s="135">
        <f t="shared" ref="A46:A71" si="2">Year</f>
        <v>202021</v>
      </c>
      <c r="B46" s="135" t="s">
        <v>170</v>
      </c>
      <c r="C46" s="135">
        <f>Primary!C12</f>
        <v>2011</v>
      </c>
      <c r="D46" s="135">
        <v>2</v>
      </c>
      <c r="E46" s="135">
        <f t="shared" ref="E46:E72" si="3">Authcode</f>
        <v>518</v>
      </c>
      <c r="F46" s="136">
        <f>Primary!E12</f>
        <v>0</v>
      </c>
    </row>
    <row r="47" spans="1:6" x14ac:dyDescent="0.25">
      <c r="A47" s="135">
        <f t="shared" si="2"/>
        <v>202021</v>
      </c>
      <c r="B47" s="135" t="s">
        <v>170</v>
      </c>
      <c r="C47" s="135">
        <f>Primary!C13</f>
        <v>2037</v>
      </c>
      <c r="D47" s="135">
        <v>2</v>
      </c>
      <c r="E47" s="135">
        <f t="shared" si="3"/>
        <v>518</v>
      </c>
      <c r="F47" s="136">
        <f>Primary!E13</f>
        <v>0</v>
      </c>
    </row>
    <row r="48" spans="1:6" x14ac:dyDescent="0.25">
      <c r="A48" s="135">
        <f t="shared" si="2"/>
        <v>202021</v>
      </c>
      <c r="B48" s="135" t="s">
        <v>170</v>
      </c>
      <c r="C48" s="135">
        <f>Primary!C14</f>
        <v>2038</v>
      </c>
      <c r="D48" s="135">
        <v>2</v>
      </c>
      <c r="E48" s="135">
        <f t="shared" si="3"/>
        <v>518</v>
      </c>
      <c r="F48" s="136">
        <f>Primary!E14</f>
        <v>0</v>
      </c>
    </row>
    <row r="49" spans="1:6" x14ac:dyDescent="0.25">
      <c r="A49" s="135">
        <f t="shared" si="2"/>
        <v>202021</v>
      </c>
      <c r="B49" s="135" t="s">
        <v>170</v>
      </c>
      <c r="C49" s="135">
        <f>Primary!C15</f>
        <v>2039</v>
      </c>
      <c r="D49" s="135">
        <v>2</v>
      </c>
      <c r="E49" s="135">
        <f t="shared" si="3"/>
        <v>518</v>
      </c>
      <c r="F49" s="136">
        <f>Primary!E15</f>
        <v>0</v>
      </c>
    </row>
    <row r="50" spans="1:6" x14ac:dyDescent="0.25">
      <c r="A50" s="135">
        <f t="shared" si="2"/>
        <v>202021</v>
      </c>
      <c r="B50" s="135" t="s">
        <v>170</v>
      </c>
      <c r="C50" s="135">
        <f>Primary!C16</f>
        <v>2057</v>
      </c>
      <c r="D50" s="135">
        <v>2</v>
      </c>
      <c r="E50" s="135">
        <f t="shared" si="3"/>
        <v>518</v>
      </c>
      <c r="F50" s="136">
        <f>Primary!E16</f>
        <v>0</v>
      </c>
    </row>
    <row r="51" spans="1:6" x14ac:dyDescent="0.25">
      <c r="A51" s="135">
        <f t="shared" si="2"/>
        <v>202021</v>
      </c>
      <c r="B51" s="135" t="s">
        <v>170</v>
      </c>
      <c r="C51" s="135">
        <f>Primary!C17</f>
        <v>2059</v>
      </c>
      <c r="D51" s="135">
        <v>2</v>
      </c>
      <c r="E51" s="135">
        <f t="shared" si="3"/>
        <v>518</v>
      </c>
      <c r="F51" s="136">
        <f>Primary!E17</f>
        <v>0</v>
      </c>
    </row>
    <row r="52" spans="1:6" x14ac:dyDescent="0.25">
      <c r="A52" s="135">
        <f t="shared" si="2"/>
        <v>202021</v>
      </c>
      <c r="B52" s="135" t="s">
        <v>170</v>
      </c>
      <c r="C52" s="135">
        <f>Primary!C18</f>
        <v>2060</v>
      </c>
      <c r="D52" s="135">
        <v>2</v>
      </c>
      <c r="E52" s="135">
        <f t="shared" si="3"/>
        <v>518</v>
      </c>
      <c r="F52" s="136">
        <f>Primary!E18</f>
        <v>0</v>
      </c>
    </row>
    <row r="53" spans="1:6" x14ac:dyDescent="0.25">
      <c r="A53" s="135">
        <f t="shared" si="2"/>
        <v>202021</v>
      </c>
      <c r="B53" s="135" t="s">
        <v>170</v>
      </c>
      <c r="C53" s="135">
        <f>Primary!C19</f>
        <v>2066</v>
      </c>
      <c r="D53" s="135">
        <v>2</v>
      </c>
      <c r="E53" s="135">
        <f t="shared" si="3"/>
        <v>518</v>
      </c>
      <c r="F53" s="136">
        <f>Primary!E19</f>
        <v>0</v>
      </c>
    </row>
    <row r="54" spans="1:6" x14ac:dyDescent="0.25">
      <c r="A54" s="135">
        <f t="shared" si="2"/>
        <v>202021</v>
      </c>
      <c r="B54" s="135" t="s">
        <v>170</v>
      </c>
      <c r="C54" s="135">
        <f>Primary!C20</f>
        <v>2067</v>
      </c>
      <c r="D54" s="135">
        <v>2</v>
      </c>
      <c r="E54" s="135">
        <f t="shared" si="3"/>
        <v>518</v>
      </c>
      <c r="F54" s="136">
        <f>Primary!E20</f>
        <v>0</v>
      </c>
    </row>
    <row r="55" spans="1:6" x14ac:dyDescent="0.25">
      <c r="A55" s="135">
        <f t="shared" si="2"/>
        <v>202021</v>
      </c>
      <c r="B55" s="135" t="s">
        <v>170</v>
      </c>
      <c r="C55" s="135">
        <f>Primary!C21</f>
        <v>2070</v>
      </c>
      <c r="D55" s="135">
        <v>2</v>
      </c>
      <c r="E55" s="135">
        <f t="shared" si="3"/>
        <v>518</v>
      </c>
      <c r="F55" s="136">
        <f>Primary!E21</f>
        <v>0</v>
      </c>
    </row>
    <row r="56" spans="1:6" x14ac:dyDescent="0.25">
      <c r="A56" s="135">
        <f t="shared" si="2"/>
        <v>202021</v>
      </c>
      <c r="B56" s="135" t="s">
        <v>170</v>
      </c>
      <c r="C56" s="135">
        <f>Primary!C22</f>
        <v>2072</v>
      </c>
      <c r="D56" s="135">
        <v>2</v>
      </c>
      <c r="E56" s="135">
        <f t="shared" si="3"/>
        <v>518</v>
      </c>
      <c r="F56" s="136">
        <f>Primary!E22</f>
        <v>0</v>
      </c>
    </row>
    <row r="57" spans="1:6" x14ac:dyDescent="0.25">
      <c r="A57" s="135">
        <f t="shared" si="2"/>
        <v>202021</v>
      </c>
      <c r="B57" s="135" t="s">
        <v>170</v>
      </c>
      <c r="C57" s="135">
        <f>Primary!C23</f>
        <v>2124</v>
      </c>
      <c r="D57" s="135">
        <v>2</v>
      </c>
      <c r="E57" s="135">
        <f t="shared" si="3"/>
        <v>518</v>
      </c>
      <c r="F57" s="136">
        <f>Primary!E23</f>
        <v>0</v>
      </c>
    </row>
    <row r="58" spans="1:6" x14ac:dyDescent="0.25">
      <c r="A58" s="135">
        <f t="shared" si="2"/>
        <v>202021</v>
      </c>
      <c r="B58" s="135" t="s">
        <v>170</v>
      </c>
      <c r="C58" s="135">
        <f>Primary!C24</f>
        <v>2125</v>
      </c>
      <c r="D58" s="135">
        <v>2</v>
      </c>
      <c r="E58" s="135">
        <f t="shared" si="3"/>
        <v>518</v>
      </c>
      <c r="F58" s="136">
        <f>Primary!E24</f>
        <v>0</v>
      </c>
    </row>
    <row r="59" spans="1:6" x14ac:dyDescent="0.25">
      <c r="A59" s="135">
        <f t="shared" si="2"/>
        <v>202021</v>
      </c>
      <c r="B59" s="135" t="s">
        <v>170</v>
      </c>
      <c r="C59" s="135">
        <f>Primary!C25</f>
        <v>2127</v>
      </c>
      <c r="D59" s="135">
        <v>2</v>
      </c>
      <c r="E59" s="135">
        <f t="shared" si="3"/>
        <v>518</v>
      </c>
      <c r="F59" s="136">
        <f>Primary!E25</f>
        <v>0</v>
      </c>
    </row>
    <row r="60" spans="1:6" x14ac:dyDescent="0.25">
      <c r="A60" s="135">
        <f t="shared" si="2"/>
        <v>202021</v>
      </c>
      <c r="B60" s="135" t="s">
        <v>170</v>
      </c>
      <c r="C60" s="135">
        <f>Primary!C26</f>
        <v>2134</v>
      </c>
      <c r="D60" s="135">
        <v>2</v>
      </c>
      <c r="E60" s="135">
        <f t="shared" si="3"/>
        <v>518</v>
      </c>
      <c r="F60" s="136">
        <f>Primary!E26</f>
        <v>0</v>
      </c>
    </row>
    <row r="61" spans="1:6" x14ac:dyDescent="0.25">
      <c r="A61" s="135">
        <f t="shared" si="2"/>
        <v>202021</v>
      </c>
      <c r="B61" s="135" t="s">
        <v>170</v>
      </c>
      <c r="C61" s="135">
        <f>Primary!C27</f>
        <v>2135</v>
      </c>
      <c r="D61" s="135">
        <v>2</v>
      </c>
      <c r="E61" s="135">
        <f t="shared" si="3"/>
        <v>518</v>
      </c>
      <c r="F61" s="136">
        <f>Primary!E27</f>
        <v>0</v>
      </c>
    </row>
    <row r="62" spans="1:6" x14ac:dyDescent="0.25">
      <c r="A62" s="135">
        <f t="shared" si="2"/>
        <v>202021</v>
      </c>
      <c r="B62" s="135" t="s">
        <v>170</v>
      </c>
      <c r="C62" s="135">
        <f>Primary!C28</f>
        <v>2136</v>
      </c>
      <c r="D62" s="135">
        <v>2</v>
      </c>
      <c r="E62" s="135">
        <f t="shared" si="3"/>
        <v>518</v>
      </c>
      <c r="F62" s="136">
        <f>Primary!E28</f>
        <v>0</v>
      </c>
    </row>
    <row r="63" spans="1:6" x14ac:dyDescent="0.25">
      <c r="A63" s="135">
        <f t="shared" si="2"/>
        <v>202021</v>
      </c>
      <c r="B63" s="135" t="s">
        <v>170</v>
      </c>
      <c r="C63" s="135">
        <f>Primary!C29</f>
        <v>2164</v>
      </c>
      <c r="D63" s="135">
        <v>2</v>
      </c>
      <c r="E63" s="135">
        <f t="shared" si="3"/>
        <v>518</v>
      </c>
      <c r="F63" s="136">
        <f>Primary!E29</f>
        <v>0</v>
      </c>
    </row>
    <row r="64" spans="1:6" x14ac:dyDescent="0.25">
      <c r="A64" s="135">
        <f t="shared" si="2"/>
        <v>202021</v>
      </c>
      <c r="B64" s="135" t="s">
        <v>170</v>
      </c>
      <c r="C64" s="135">
        <f>Primary!C30</f>
        <v>2168</v>
      </c>
      <c r="D64" s="135">
        <v>2</v>
      </c>
      <c r="E64" s="135">
        <f t="shared" si="3"/>
        <v>518</v>
      </c>
      <c r="F64" s="136">
        <f>Primary!E30</f>
        <v>0</v>
      </c>
    </row>
    <row r="65" spans="1:6" x14ac:dyDescent="0.25">
      <c r="A65" s="135">
        <f t="shared" si="2"/>
        <v>202021</v>
      </c>
      <c r="B65" s="135" t="s">
        <v>170</v>
      </c>
      <c r="C65" s="135">
        <f>Primary!C31</f>
        <v>2214</v>
      </c>
      <c r="D65" s="135">
        <v>2</v>
      </c>
      <c r="E65" s="135">
        <f t="shared" si="3"/>
        <v>518</v>
      </c>
      <c r="F65" s="136">
        <f>Primary!E31</f>
        <v>0</v>
      </c>
    </row>
    <row r="66" spans="1:6" x14ac:dyDescent="0.25">
      <c r="A66" s="135">
        <f t="shared" si="2"/>
        <v>202021</v>
      </c>
      <c r="B66" s="135" t="s">
        <v>170</v>
      </c>
      <c r="C66" s="135">
        <f>Primary!C32</f>
        <v>2215</v>
      </c>
      <c r="D66" s="135">
        <v>2</v>
      </c>
      <c r="E66" s="135">
        <f t="shared" si="3"/>
        <v>518</v>
      </c>
      <c r="F66" s="136">
        <f>Primary!E32</f>
        <v>0</v>
      </c>
    </row>
    <row r="67" spans="1:6" x14ac:dyDescent="0.25">
      <c r="A67" s="135">
        <f t="shared" si="2"/>
        <v>202021</v>
      </c>
      <c r="B67" s="135" t="s">
        <v>170</v>
      </c>
      <c r="C67" s="135">
        <f>Primary!C33</f>
        <v>2216</v>
      </c>
      <c r="D67" s="135">
        <v>2</v>
      </c>
      <c r="E67" s="135">
        <f t="shared" si="3"/>
        <v>518</v>
      </c>
      <c r="F67" s="136">
        <f>Primary!E33</f>
        <v>0</v>
      </c>
    </row>
    <row r="68" spans="1:6" x14ac:dyDescent="0.25">
      <c r="A68" s="135">
        <f t="shared" si="2"/>
        <v>202021</v>
      </c>
      <c r="B68" s="135" t="s">
        <v>170</v>
      </c>
      <c r="C68" s="135">
        <f>Primary!C34</f>
        <v>2219</v>
      </c>
      <c r="D68" s="135">
        <v>2</v>
      </c>
      <c r="E68" s="135">
        <f t="shared" si="3"/>
        <v>518</v>
      </c>
      <c r="F68" s="136">
        <f>Primary!E34</f>
        <v>0</v>
      </c>
    </row>
    <row r="69" spans="1:6" x14ac:dyDescent="0.25">
      <c r="A69" s="135">
        <f t="shared" si="2"/>
        <v>202021</v>
      </c>
      <c r="B69" s="135" t="s">
        <v>170</v>
      </c>
      <c r="C69" s="135">
        <f>Primary!C35</f>
        <v>2227</v>
      </c>
      <c r="D69" s="135">
        <v>2</v>
      </c>
      <c r="E69" s="135">
        <f t="shared" si="3"/>
        <v>518</v>
      </c>
      <c r="F69" s="136">
        <f>Primary!E35</f>
        <v>0</v>
      </c>
    </row>
    <row r="70" spans="1:6" x14ac:dyDescent="0.25">
      <c r="A70" s="135">
        <f t="shared" si="2"/>
        <v>202021</v>
      </c>
      <c r="B70" s="135" t="s">
        <v>170</v>
      </c>
      <c r="C70" s="135">
        <f>Primary!C36</f>
        <v>2234</v>
      </c>
      <c r="D70" s="135">
        <v>2</v>
      </c>
      <c r="E70" s="135">
        <f t="shared" si="3"/>
        <v>518</v>
      </c>
      <c r="F70" s="136">
        <f>Primary!E36</f>
        <v>0</v>
      </c>
    </row>
    <row r="71" spans="1:6" x14ac:dyDescent="0.25">
      <c r="A71" s="135">
        <f t="shared" si="2"/>
        <v>202021</v>
      </c>
      <c r="B71" s="135" t="s">
        <v>170</v>
      </c>
      <c r="C71" s="135">
        <f>Primary!C37</f>
        <v>2255</v>
      </c>
      <c r="D71" s="135">
        <v>2</v>
      </c>
      <c r="E71" s="135">
        <f t="shared" si="3"/>
        <v>518</v>
      </c>
      <c r="F71" s="136">
        <f>Primary!E37</f>
        <v>0</v>
      </c>
    </row>
    <row r="72" spans="1:6" x14ac:dyDescent="0.25">
      <c r="A72" s="135">
        <f t="shared" ref="A72:A89" si="4">Year</f>
        <v>202021</v>
      </c>
      <c r="B72" s="135" t="s">
        <v>170</v>
      </c>
      <c r="C72" s="135">
        <f>Primary!C38</f>
        <v>2256</v>
      </c>
      <c r="D72" s="135">
        <v>2</v>
      </c>
      <c r="E72" s="135">
        <f t="shared" si="3"/>
        <v>518</v>
      </c>
      <c r="F72" s="136">
        <f>Primary!E38</f>
        <v>0</v>
      </c>
    </row>
    <row r="73" spans="1:6" x14ac:dyDescent="0.25">
      <c r="A73" s="135">
        <f t="shared" si="4"/>
        <v>202021</v>
      </c>
      <c r="B73" s="135" t="s">
        <v>170</v>
      </c>
      <c r="C73" s="135">
        <f>Primary!C39</f>
        <v>2261</v>
      </c>
      <c r="D73" s="135">
        <v>2</v>
      </c>
      <c r="E73" s="135">
        <f t="shared" ref="E73:E89" si="5">Authcode</f>
        <v>518</v>
      </c>
      <c r="F73" s="136">
        <f>Primary!E39</f>
        <v>0</v>
      </c>
    </row>
    <row r="74" spans="1:6" x14ac:dyDescent="0.25">
      <c r="A74" s="135">
        <f t="shared" si="4"/>
        <v>202021</v>
      </c>
      <c r="B74" s="135" t="s">
        <v>170</v>
      </c>
      <c r="C74" s="135">
        <f>Primary!C40</f>
        <v>2262</v>
      </c>
      <c r="D74" s="135">
        <v>2</v>
      </c>
      <c r="E74" s="135">
        <f t="shared" si="5"/>
        <v>518</v>
      </c>
      <c r="F74" s="136">
        <f>Primary!E40</f>
        <v>0</v>
      </c>
    </row>
    <row r="75" spans="1:6" x14ac:dyDescent="0.25">
      <c r="A75" s="135">
        <f t="shared" si="4"/>
        <v>202021</v>
      </c>
      <c r="B75" s="135" t="s">
        <v>170</v>
      </c>
      <c r="C75" s="135">
        <f>Primary!C41</f>
        <v>2263</v>
      </c>
      <c r="D75" s="135">
        <v>2</v>
      </c>
      <c r="E75" s="135">
        <f t="shared" si="5"/>
        <v>518</v>
      </c>
      <c r="F75" s="136">
        <f>Primary!E41</f>
        <v>0</v>
      </c>
    </row>
    <row r="76" spans="1:6" x14ac:dyDescent="0.25">
      <c r="A76" s="135">
        <f t="shared" si="4"/>
        <v>202021</v>
      </c>
      <c r="B76" s="135" t="s">
        <v>170</v>
      </c>
      <c r="C76" s="135">
        <f>Primary!C42</f>
        <v>2264</v>
      </c>
      <c r="D76" s="135">
        <v>2</v>
      </c>
      <c r="E76" s="135">
        <f t="shared" si="5"/>
        <v>518</v>
      </c>
      <c r="F76" s="136">
        <f>Primary!E42</f>
        <v>0</v>
      </c>
    </row>
    <row r="77" spans="1:6" x14ac:dyDescent="0.25">
      <c r="A77" s="135">
        <f t="shared" si="4"/>
        <v>202021</v>
      </c>
      <c r="B77" s="135" t="s">
        <v>170</v>
      </c>
      <c r="C77" s="135">
        <f>Primary!C43</f>
        <v>2265</v>
      </c>
      <c r="D77" s="135">
        <v>2</v>
      </c>
      <c r="E77" s="135">
        <f t="shared" si="5"/>
        <v>518</v>
      </c>
      <c r="F77" s="136">
        <f>Primary!E43</f>
        <v>0</v>
      </c>
    </row>
    <row r="78" spans="1:6" x14ac:dyDescent="0.25">
      <c r="A78" s="135">
        <f t="shared" si="4"/>
        <v>202021</v>
      </c>
      <c r="B78" s="135" t="s">
        <v>170</v>
      </c>
      <c r="C78" s="135">
        <f>Primary!C44</f>
        <v>2266</v>
      </c>
      <c r="D78" s="135">
        <v>2</v>
      </c>
      <c r="E78" s="135">
        <f t="shared" si="5"/>
        <v>518</v>
      </c>
      <c r="F78" s="136">
        <f>Primary!E44</f>
        <v>0</v>
      </c>
    </row>
    <row r="79" spans="1:6" x14ac:dyDescent="0.25">
      <c r="A79" s="135">
        <f t="shared" si="4"/>
        <v>202021</v>
      </c>
      <c r="B79" s="135" t="s">
        <v>170</v>
      </c>
      <c r="C79" s="135">
        <f>Primary!C45</f>
        <v>2267</v>
      </c>
      <c r="D79" s="135">
        <v>2</v>
      </c>
      <c r="E79" s="135">
        <f t="shared" si="5"/>
        <v>518</v>
      </c>
      <c r="F79" s="136">
        <f>Primary!E45</f>
        <v>0</v>
      </c>
    </row>
    <row r="80" spans="1:6" x14ac:dyDescent="0.25">
      <c r="A80" s="135">
        <f t="shared" si="4"/>
        <v>202021</v>
      </c>
      <c r="B80" s="135" t="s">
        <v>170</v>
      </c>
      <c r="C80" s="135">
        <f>Primary!C46</f>
        <v>2268</v>
      </c>
      <c r="D80" s="135">
        <v>2</v>
      </c>
      <c r="E80" s="135">
        <f t="shared" si="5"/>
        <v>518</v>
      </c>
      <c r="F80" s="136">
        <f>Primary!E46</f>
        <v>0</v>
      </c>
    </row>
    <row r="81" spans="1:6" x14ac:dyDescent="0.25">
      <c r="A81" s="135">
        <f t="shared" si="4"/>
        <v>202021</v>
      </c>
      <c r="B81" s="135" t="s">
        <v>170</v>
      </c>
      <c r="C81" s="135">
        <f>Primary!C47</f>
        <v>3020</v>
      </c>
      <c r="D81" s="135">
        <v>2</v>
      </c>
      <c r="E81" s="135">
        <f t="shared" si="5"/>
        <v>518</v>
      </c>
      <c r="F81" s="136">
        <f>Primary!E47</f>
        <v>0</v>
      </c>
    </row>
    <row r="82" spans="1:6" x14ac:dyDescent="0.25">
      <c r="A82" s="135">
        <f t="shared" si="4"/>
        <v>202021</v>
      </c>
      <c r="B82" s="135" t="s">
        <v>170</v>
      </c>
      <c r="C82" s="135">
        <f>Primary!C48</f>
        <v>3024</v>
      </c>
      <c r="D82" s="135">
        <v>2</v>
      </c>
      <c r="E82" s="135">
        <f t="shared" si="5"/>
        <v>518</v>
      </c>
      <c r="F82" s="136">
        <f>Primary!E48</f>
        <v>0</v>
      </c>
    </row>
    <row r="83" spans="1:6" x14ac:dyDescent="0.25">
      <c r="A83" s="135">
        <f t="shared" si="4"/>
        <v>202021</v>
      </c>
      <c r="B83" s="135" t="s">
        <v>170</v>
      </c>
      <c r="C83" s="135">
        <f>Primary!C49</f>
        <v>3044</v>
      </c>
      <c r="D83" s="135">
        <v>2</v>
      </c>
      <c r="E83" s="135">
        <f t="shared" si="5"/>
        <v>518</v>
      </c>
      <c r="F83" s="136">
        <f>Primary!E49</f>
        <v>0</v>
      </c>
    </row>
    <row r="84" spans="1:6" x14ac:dyDescent="0.25">
      <c r="A84" s="135">
        <f t="shared" si="4"/>
        <v>202021</v>
      </c>
      <c r="B84" s="135" t="s">
        <v>170</v>
      </c>
      <c r="C84" s="135">
        <f>Primary!C50</f>
        <v>3045</v>
      </c>
      <c r="D84" s="135">
        <v>2</v>
      </c>
      <c r="E84" s="135">
        <f t="shared" si="5"/>
        <v>518</v>
      </c>
      <c r="F84" s="136">
        <f>Primary!E50</f>
        <v>0</v>
      </c>
    </row>
    <row r="85" spans="1:6" x14ac:dyDescent="0.25">
      <c r="A85" s="135">
        <f t="shared" si="4"/>
        <v>202021</v>
      </c>
      <c r="B85" s="135" t="s">
        <v>170</v>
      </c>
      <c r="C85" s="135">
        <f>Primary!C51</f>
        <v>3050</v>
      </c>
      <c r="D85" s="135">
        <v>2</v>
      </c>
      <c r="E85" s="135">
        <f t="shared" si="5"/>
        <v>518</v>
      </c>
      <c r="F85" s="136">
        <f>Primary!E51</f>
        <v>0</v>
      </c>
    </row>
    <row r="86" spans="1:6" x14ac:dyDescent="0.25">
      <c r="A86" s="135">
        <f t="shared" si="4"/>
        <v>202021</v>
      </c>
      <c r="B86" s="135" t="s">
        <v>170</v>
      </c>
      <c r="C86" s="135">
        <f>Primary!C52</f>
        <v>3057</v>
      </c>
      <c r="D86" s="135">
        <v>2</v>
      </c>
      <c r="E86" s="135">
        <f t="shared" si="5"/>
        <v>518</v>
      </c>
      <c r="F86" s="136">
        <f>Primary!E52</f>
        <v>0</v>
      </c>
    </row>
    <row r="87" spans="1:6" x14ac:dyDescent="0.25">
      <c r="A87" s="135">
        <f t="shared" si="4"/>
        <v>202021</v>
      </c>
      <c r="B87" s="135" t="s">
        <v>170</v>
      </c>
      <c r="C87" s="135">
        <f>Primary!C53</f>
        <v>3061</v>
      </c>
      <c r="D87" s="135">
        <v>2</v>
      </c>
      <c r="E87" s="135">
        <f t="shared" si="5"/>
        <v>518</v>
      </c>
      <c r="F87" s="136">
        <f>Primary!E53</f>
        <v>0</v>
      </c>
    </row>
    <row r="88" spans="1:6" x14ac:dyDescent="0.25">
      <c r="A88" s="135">
        <f t="shared" si="4"/>
        <v>202021</v>
      </c>
      <c r="B88" s="135" t="s">
        <v>170</v>
      </c>
      <c r="C88" s="135">
        <f>Primary!C54</f>
        <v>3062</v>
      </c>
      <c r="D88" s="135">
        <v>2</v>
      </c>
      <c r="E88" s="135">
        <f t="shared" si="5"/>
        <v>518</v>
      </c>
      <c r="F88" s="136">
        <f>Primary!E54</f>
        <v>0</v>
      </c>
    </row>
    <row r="89" spans="1:6" x14ac:dyDescent="0.25">
      <c r="A89" s="135">
        <f t="shared" si="4"/>
        <v>202021</v>
      </c>
      <c r="B89" s="135" t="s">
        <v>170</v>
      </c>
      <c r="C89" s="135">
        <f>Primary!C55</f>
        <v>3316</v>
      </c>
      <c r="D89" s="135">
        <v>2</v>
      </c>
      <c r="E89" s="135">
        <f t="shared" si="5"/>
        <v>518</v>
      </c>
      <c r="F89" s="136">
        <f>Primary!E55</f>
        <v>0</v>
      </c>
    </row>
    <row r="90" spans="1:6" x14ac:dyDescent="0.25">
      <c r="A90" s="135">
        <f>Year</f>
        <v>202021</v>
      </c>
      <c r="B90" s="135" t="s">
        <v>170</v>
      </c>
      <c r="C90" s="135">
        <f>Primary!C12</f>
        <v>2011</v>
      </c>
      <c r="D90" s="135">
        <v>3</v>
      </c>
      <c r="E90" s="135">
        <f>Authcode</f>
        <v>518</v>
      </c>
      <c r="F90" s="136">
        <f>Primary!F12</f>
        <v>145.66928367133212</v>
      </c>
    </row>
    <row r="91" spans="1:6" x14ac:dyDescent="0.25">
      <c r="A91" s="135">
        <f>Year</f>
        <v>202021</v>
      </c>
      <c r="B91" s="135" t="s">
        <v>170</v>
      </c>
      <c r="C91" s="135">
        <f>Primary!C13</f>
        <v>2037</v>
      </c>
      <c r="D91" s="135">
        <v>3</v>
      </c>
      <c r="E91" s="135">
        <f>Authcode</f>
        <v>518</v>
      </c>
      <c r="F91" s="136">
        <f>Primary!F13</f>
        <v>95.344159416615057</v>
      </c>
    </row>
    <row r="92" spans="1:6" x14ac:dyDescent="0.25">
      <c r="A92" s="135">
        <f>Year</f>
        <v>202021</v>
      </c>
      <c r="B92" s="135" t="s">
        <v>170</v>
      </c>
      <c r="C92" s="135">
        <f>Primary!C14</f>
        <v>2038</v>
      </c>
      <c r="D92" s="135">
        <v>3</v>
      </c>
      <c r="E92" s="135">
        <f>Authcode</f>
        <v>518</v>
      </c>
      <c r="F92" s="136">
        <f>Primary!F14</f>
        <v>566.28920312344349</v>
      </c>
    </row>
    <row r="93" spans="1:6" x14ac:dyDescent="0.25">
      <c r="A93" s="135">
        <f>Year</f>
        <v>202021</v>
      </c>
      <c r="B93" s="135" t="s">
        <v>170</v>
      </c>
      <c r="C93" s="135">
        <f>Primary!C15</f>
        <v>2039</v>
      </c>
      <c r="D93" s="135">
        <v>3</v>
      </c>
      <c r="E93" s="135">
        <f>Authcode</f>
        <v>518</v>
      </c>
      <c r="F93" s="136">
        <f>Primary!F15</f>
        <v>382.67355932604636</v>
      </c>
    </row>
    <row r="94" spans="1:6" x14ac:dyDescent="0.25">
      <c r="A94" s="135">
        <f t="shared" ref="A94:A133" si="6">Year</f>
        <v>202021</v>
      </c>
      <c r="B94" s="135" t="s">
        <v>170</v>
      </c>
      <c r="C94" s="135">
        <f>Primary!C16</f>
        <v>2057</v>
      </c>
      <c r="D94" s="135">
        <v>3</v>
      </c>
      <c r="E94" s="135">
        <f>Authcode</f>
        <v>518</v>
      </c>
      <c r="F94" s="136">
        <f>Primary!F16</f>
        <v>79.841947594570442</v>
      </c>
    </row>
    <row r="95" spans="1:6" x14ac:dyDescent="0.25">
      <c r="A95" s="135">
        <f t="shared" si="6"/>
        <v>202021</v>
      </c>
      <c r="B95" s="135" t="s">
        <v>170</v>
      </c>
      <c r="C95" s="135">
        <f>Primary!C17</f>
        <v>2059</v>
      </c>
      <c r="D95" s="135">
        <v>3</v>
      </c>
      <c r="E95" s="135">
        <f t="shared" ref="E95:E133" si="7">Authcode</f>
        <v>518</v>
      </c>
      <c r="F95" s="136">
        <f>Primary!F17</f>
        <v>328.09051090768804</v>
      </c>
    </row>
    <row r="96" spans="1:6" x14ac:dyDescent="0.25">
      <c r="A96" s="135">
        <f t="shared" si="6"/>
        <v>202021</v>
      </c>
      <c r="B96" s="135" t="s">
        <v>170</v>
      </c>
      <c r="C96" s="135">
        <f>Primary!C18</f>
        <v>2060</v>
      </c>
      <c r="D96" s="135">
        <v>3</v>
      </c>
      <c r="E96" s="135">
        <f t="shared" si="7"/>
        <v>518</v>
      </c>
      <c r="F96" s="136">
        <f>Primary!F18</f>
        <v>387.66048251766341</v>
      </c>
    </row>
    <row r="97" spans="1:6" x14ac:dyDescent="0.25">
      <c r="A97" s="135">
        <f t="shared" si="6"/>
        <v>202021</v>
      </c>
      <c r="B97" s="135" t="s">
        <v>170</v>
      </c>
      <c r="C97" s="135">
        <f>Primary!C19</f>
        <v>2066</v>
      </c>
      <c r="D97" s="135">
        <v>3</v>
      </c>
      <c r="E97" s="135">
        <f t="shared" si="7"/>
        <v>518</v>
      </c>
      <c r="F97" s="136">
        <f>Primary!F19</f>
        <v>217.23577575230377</v>
      </c>
    </row>
    <row r="98" spans="1:6" x14ac:dyDescent="0.25">
      <c r="A98" s="135">
        <f t="shared" si="6"/>
        <v>202021</v>
      </c>
      <c r="B98" s="135" t="s">
        <v>170</v>
      </c>
      <c r="C98" s="135">
        <f>Primary!C20</f>
        <v>2067</v>
      </c>
      <c r="D98" s="135">
        <v>3</v>
      </c>
      <c r="E98" s="135">
        <f t="shared" si="7"/>
        <v>518</v>
      </c>
      <c r="F98" s="136">
        <f>Primary!F20</f>
        <v>100.82364020138323</v>
      </c>
    </row>
    <row r="99" spans="1:6" x14ac:dyDescent="0.25">
      <c r="A99" s="135">
        <f t="shared" si="6"/>
        <v>202021</v>
      </c>
      <c r="B99" s="135" t="s">
        <v>170</v>
      </c>
      <c r="C99" s="135">
        <f>Primary!C21</f>
        <v>2070</v>
      </c>
      <c r="D99" s="135">
        <v>3</v>
      </c>
      <c r="E99" s="135">
        <f t="shared" si="7"/>
        <v>518</v>
      </c>
      <c r="F99" s="136">
        <f>Primary!F21</f>
        <v>22.980922693713275</v>
      </c>
    </row>
    <row r="100" spans="1:6" x14ac:dyDescent="0.25">
      <c r="A100" s="135">
        <f t="shared" si="6"/>
        <v>202021</v>
      </c>
      <c r="B100" s="135" t="s">
        <v>170</v>
      </c>
      <c r="C100" s="135">
        <f>Primary!C22</f>
        <v>2072</v>
      </c>
      <c r="D100" s="135">
        <v>3</v>
      </c>
      <c r="E100" s="135">
        <f t="shared" si="7"/>
        <v>518</v>
      </c>
      <c r="F100" s="136">
        <f>Primary!F22</f>
        <v>203.23456298926743</v>
      </c>
    </row>
    <row r="101" spans="1:6" x14ac:dyDescent="0.25">
      <c r="A101" s="135">
        <f t="shared" si="6"/>
        <v>202021</v>
      </c>
      <c r="B101" s="135" t="s">
        <v>170</v>
      </c>
      <c r="C101" s="135">
        <f>Primary!C23</f>
        <v>2124</v>
      </c>
      <c r="D101" s="135">
        <v>3</v>
      </c>
      <c r="E101" s="135">
        <f t="shared" si="7"/>
        <v>518</v>
      </c>
      <c r="F101" s="136">
        <f>Primary!F23</f>
        <v>51.980129038462145</v>
      </c>
    </row>
    <row r="102" spans="1:6" x14ac:dyDescent="0.25">
      <c r="A102" s="135">
        <f t="shared" si="6"/>
        <v>202021</v>
      </c>
      <c r="B102" s="135" t="s">
        <v>170</v>
      </c>
      <c r="C102" s="135">
        <f>Primary!C24</f>
        <v>2125</v>
      </c>
      <c r="D102" s="135">
        <v>3</v>
      </c>
      <c r="E102" s="135">
        <f t="shared" si="7"/>
        <v>518</v>
      </c>
      <c r="F102" s="136">
        <f>Primary!F24</f>
        <v>89.886398439597784</v>
      </c>
    </row>
    <row r="103" spans="1:6" x14ac:dyDescent="0.25">
      <c r="A103" s="135">
        <f t="shared" si="6"/>
        <v>202021</v>
      </c>
      <c r="B103" s="135" t="s">
        <v>170</v>
      </c>
      <c r="C103" s="135">
        <f>Primary!C25</f>
        <v>2127</v>
      </c>
      <c r="D103" s="135">
        <v>3</v>
      </c>
      <c r="E103" s="135">
        <f t="shared" si="7"/>
        <v>518</v>
      </c>
      <c r="F103" s="136">
        <f>Primary!F25</f>
        <v>39.610760846859776</v>
      </c>
    </row>
    <row r="104" spans="1:6" x14ac:dyDescent="0.25">
      <c r="A104" s="135">
        <f t="shared" si="6"/>
        <v>202021</v>
      </c>
      <c r="B104" s="135" t="s">
        <v>170</v>
      </c>
      <c r="C104" s="135">
        <f>Primary!C26</f>
        <v>2134</v>
      </c>
      <c r="D104" s="135">
        <v>3</v>
      </c>
      <c r="E104" s="135">
        <f t="shared" si="7"/>
        <v>518</v>
      </c>
      <c r="F104" s="136">
        <f>Primary!F26</f>
        <v>152.89963925056955</v>
      </c>
    </row>
    <row r="105" spans="1:6" x14ac:dyDescent="0.25">
      <c r="A105" s="135">
        <f t="shared" si="6"/>
        <v>202021</v>
      </c>
      <c r="B105" s="135" t="s">
        <v>170</v>
      </c>
      <c r="C105" s="135">
        <f>Primary!C27</f>
        <v>2135</v>
      </c>
      <c r="D105" s="135">
        <v>3</v>
      </c>
      <c r="E105" s="135">
        <f t="shared" si="7"/>
        <v>518</v>
      </c>
      <c r="F105" s="136">
        <f>Primary!F27</f>
        <v>56.250662468956222</v>
      </c>
    </row>
    <row r="106" spans="1:6" x14ac:dyDescent="0.25">
      <c r="A106" s="135">
        <f t="shared" si="6"/>
        <v>202021</v>
      </c>
      <c r="B106" s="135" t="s">
        <v>170</v>
      </c>
      <c r="C106" s="135">
        <f>Primary!C28</f>
        <v>2136</v>
      </c>
      <c r="D106" s="135">
        <v>3</v>
      </c>
      <c r="E106" s="135">
        <f t="shared" si="7"/>
        <v>518</v>
      </c>
      <c r="F106" s="136">
        <f>Primary!F28</f>
        <v>195.49049210029153</v>
      </c>
    </row>
    <row r="107" spans="1:6" x14ac:dyDescent="0.25">
      <c r="A107" s="135">
        <f t="shared" si="6"/>
        <v>202021</v>
      </c>
      <c r="B107" s="135" t="s">
        <v>170</v>
      </c>
      <c r="C107" s="135">
        <f>Primary!C29</f>
        <v>2164</v>
      </c>
      <c r="D107" s="135">
        <v>3</v>
      </c>
      <c r="E107" s="135">
        <f t="shared" si="7"/>
        <v>518</v>
      </c>
      <c r="F107" s="136">
        <f>Primary!F29</f>
        <v>35.123131711178502</v>
      </c>
    </row>
    <row r="108" spans="1:6" x14ac:dyDescent="0.25">
      <c r="A108" s="135">
        <f t="shared" si="6"/>
        <v>202021</v>
      </c>
      <c r="B108" s="135" t="s">
        <v>170</v>
      </c>
      <c r="C108" s="135">
        <f>Primary!C30</f>
        <v>2168</v>
      </c>
      <c r="D108" s="135">
        <v>3</v>
      </c>
      <c r="E108" s="135">
        <f t="shared" si="7"/>
        <v>518</v>
      </c>
      <c r="F108" s="136">
        <f>Primary!F30</f>
        <v>22.902654767224696</v>
      </c>
    </row>
    <row r="109" spans="1:6" x14ac:dyDescent="0.25">
      <c r="A109" s="135">
        <f t="shared" si="6"/>
        <v>202021</v>
      </c>
      <c r="B109" s="135" t="s">
        <v>170</v>
      </c>
      <c r="C109" s="135">
        <f>Primary!C31</f>
        <v>2214</v>
      </c>
      <c r="D109" s="135">
        <v>3</v>
      </c>
      <c r="E109" s="135">
        <f t="shared" si="7"/>
        <v>518</v>
      </c>
      <c r="F109" s="136">
        <f>Primary!F31</f>
        <v>20.751453410127514</v>
      </c>
    </row>
    <row r="110" spans="1:6" x14ac:dyDescent="0.25">
      <c r="A110" s="135">
        <f t="shared" si="6"/>
        <v>202021</v>
      </c>
      <c r="B110" s="135" t="s">
        <v>170</v>
      </c>
      <c r="C110" s="135">
        <f>Primary!C32</f>
        <v>2215</v>
      </c>
      <c r="D110" s="135">
        <v>3</v>
      </c>
      <c r="E110" s="135">
        <f t="shared" si="7"/>
        <v>518</v>
      </c>
      <c r="F110" s="136">
        <f>Primary!F32</f>
        <v>24.236572435771329</v>
      </c>
    </row>
    <row r="111" spans="1:6" x14ac:dyDescent="0.25">
      <c r="A111" s="135">
        <f t="shared" si="6"/>
        <v>202021</v>
      </c>
      <c r="B111" s="135" t="s">
        <v>170</v>
      </c>
      <c r="C111" s="135">
        <f>Primary!C33</f>
        <v>2216</v>
      </c>
      <c r="D111" s="135">
        <v>3</v>
      </c>
      <c r="E111" s="135">
        <f t="shared" si="7"/>
        <v>518</v>
      </c>
      <c r="F111" s="136">
        <f>Primary!F33</f>
        <v>58.215496004574284</v>
      </c>
    </row>
    <row r="112" spans="1:6" x14ac:dyDescent="0.25">
      <c r="A112" s="135">
        <f t="shared" si="6"/>
        <v>202021</v>
      </c>
      <c r="B112" s="135" t="s">
        <v>170</v>
      </c>
      <c r="C112" s="135">
        <f>Primary!C34</f>
        <v>2219</v>
      </c>
      <c r="D112" s="135">
        <v>3</v>
      </c>
      <c r="E112" s="135">
        <f t="shared" si="7"/>
        <v>518</v>
      </c>
      <c r="F112" s="136">
        <f>Primary!F34</f>
        <v>30.715876534869725</v>
      </c>
    </row>
    <row r="113" spans="1:6" x14ac:dyDescent="0.25">
      <c r="A113" s="135">
        <f t="shared" si="6"/>
        <v>202021</v>
      </c>
      <c r="B113" s="135" t="s">
        <v>170</v>
      </c>
      <c r="C113" s="135">
        <f>Primary!C35</f>
        <v>2227</v>
      </c>
      <c r="D113" s="135">
        <v>3</v>
      </c>
      <c r="E113" s="135">
        <f t="shared" si="7"/>
        <v>518</v>
      </c>
      <c r="F113" s="136">
        <f>Primary!F35</f>
        <v>153.35283066652914</v>
      </c>
    </row>
    <row r="114" spans="1:6" x14ac:dyDescent="0.25">
      <c r="A114" s="135">
        <f t="shared" si="6"/>
        <v>202021</v>
      </c>
      <c r="B114" s="135" t="s">
        <v>170</v>
      </c>
      <c r="C114" s="135">
        <f>Primary!C36</f>
        <v>2234</v>
      </c>
      <c r="D114" s="135">
        <v>3</v>
      </c>
      <c r="E114" s="135">
        <f t="shared" si="7"/>
        <v>518</v>
      </c>
      <c r="F114" s="136">
        <f>Primary!F36</f>
        <v>47.999069552829397</v>
      </c>
    </row>
    <row r="115" spans="1:6" x14ac:dyDescent="0.25">
      <c r="A115" s="135">
        <f t="shared" si="6"/>
        <v>202021</v>
      </c>
      <c r="B115" s="135" t="s">
        <v>170</v>
      </c>
      <c r="C115" s="135">
        <f>Primary!C37</f>
        <v>2255</v>
      </c>
      <c r="D115" s="135">
        <v>3</v>
      </c>
      <c r="E115" s="135">
        <f t="shared" si="7"/>
        <v>518</v>
      </c>
      <c r="F115" s="136">
        <f>Primary!F37</f>
        <v>99.12640869212693</v>
      </c>
    </row>
    <row r="116" spans="1:6" x14ac:dyDescent="0.25">
      <c r="A116" s="135">
        <f t="shared" si="6"/>
        <v>202021</v>
      </c>
      <c r="B116" s="135" t="s">
        <v>170</v>
      </c>
      <c r="C116" s="135">
        <f>Primary!C38</f>
        <v>2256</v>
      </c>
      <c r="D116" s="135">
        <v>3</v>
      </c>
      <c r="E116" s="135">
        <f t="shared" si="7"/>
        <v>518</v>
      </c>
      <c r="F116" s="136">
        <f>Primary!F38</f>
        <v>131.75335687081457</v>
      </c>
    </row>
    <row r="117" spans="1:6" x14ac:dyDescent="0.25">
      <c r="A117" s="135">
        <f t="shared" si="6"/>
        <v>202021</v>
      </c>
      <c r="B117" s="135" t="s">
        <v>170</v>
      </c>
      <c r="C117" s="135">
        <f>Primary!C39</f>
        <v>2261</v>
      </c>
      <c r="D117" s="135">
        <v>3</v>
      </c>
      <c r="E117" s="135">
        <f t="shared" si="7"/>
        <v>518</v>
      </c>
      <c r="F117" s="136">
        <f>Primary!F39</f>
        <v>46.345217875654185</v>
      </c>
    </row>
    <row r="118" spans="1:6" x14ac:dyDescent="0.25">
      <c r="A118" s="135">
        <f t="shared" si="6"/>
        <v>202021</v>
      </c>
      <c r="B118" s="135" t="s">
        <v>170</v>
      </c>
      <c r="C118" s="135">
        <f>Primary!C40</f>
        <v>2262</v>
      </c>
      <c r="D118" s="135">
        <v>3</v>
      </c>
      <c r="E118" s="135">
        <f t="shared" si="7"/>
        <v>518</v>
      </c>
      <c r="F118" s="136">
        <f>Primary!F40</f>
        <v>33.368796571992824</v>
      </c>
    </row>
    <row r="119" spans="1:6" x14ac:dyDescent="0.25">
      <c r="A119" s="135">
        <f t="shared" si="6"/>
        <v>202021</v>
      </c>
      <c r="B119" s="135" t="s">
        <v>170</v>
      </c>
      <c r="C119" s="135">
        <f>Primary!C41</f>
        <v>2263</v>
      </c>
      <c r="D119" s="135">
        <v>3</v>
      </c>
      <c r="E119" s="135">
        <f t="shared" si="7"/>
        <v>518</v>
      </c>
      <c r="F119" s="136">
        <f>Primary!F41</f>
        <v>63.373293881374948</v>
      </c>
    </row>
    <row r="120" spans="1:6" x14ac:dyDescent="0.25">
      <c r="A120" s="135">
        <f t="shared" si="6"/>
        <v>202021</v>
      </c>
      <c r="B120" s="135" t="s">
        <v>170</v>
      </c>
      <c r="C120" s="135">
        <f>Primary!C42</f>
        <v>2264</v>
      </c>
      <c r="D120" s="135">
        <v>3</v>
      </c>
      <c r="E120" s="135">
        <f t="shared" si="7"/>
        <v>518</v>
      </c>
      <c r="F120" s="136">
        <f>Primary!F42</f>
        <v>252.4670269286737</v>
      </c>
    </row>
    <row r="121" spans="1:6" x14ac:dyDescent="0.25">
      <c r="A121" s="135">
        <f t="shared" si="6"/>
        <v>202021</v>
      </c>
      <c r="B121" s="135" t="s">
        <v>170</v>
      </c>
      <c r="C121" s="135">
        <f>Primary!C43</f>
        <v>2265</v>
      </c>
      <c r="D121" s="135">
        <v>3</v>
      </c>
      <c r="E121" s="135">
        <f t="shared" si="7"/>
        <v>518</v>
      </c>
      <c r="F121" s="136">
        <f>Primary!F43</f>
        <v>306.25278057071228</v>
      </c>
    </row>
    <row r="122" spans="1:6" x14ac:dyDescent="0.25">
      <c r="A122" s="135">
        <f t="shared" si="6"/>
        <v>202021</v>
      </c>
      <c r="B122" s="135" t="s">
        <v>170</v>
      </c>
      <c r="C122" s="135">
        <f>Primary!C44</f>
        <v>2266</v>
      </c>
      <c r="D122" s="135">
        <v>3</v>
      </c>
      <c r="E122" s="135">
        <f t="shared" si="7"/>
        <v>518</v>
      </c>
      <c r="F122" s="136">
        <f>Primary!F44</f>
        <v>117.93866568172496</v>
      </c>
    </row>
    <row r="123" spans="1:6" x14ac:dyDescent="0.25">
      <c r="A123" s="135">
        <f t="shared" si="6"/>
        <v>202021</v>
      </c>
      <c r="B123" s="135" t="s">
        <v>170</v>
      </c>
      <c r="C123" s="135">
        <f>Primary!C45</f>
        <v>2267</v>
      </c>
      <c r="D123" s="135">
        <v>3</v>
      </c>
      <c r="E123" s="135">
        <f t="shared" si="7"/>
        <v>518</v>
      </c>
      <c r="F123" s="136">
        <f>Primary!F45</f>
        <v>43.230405129380479</v>
      </c>
    </row>
    <row r="124" spans="1:6" x14ac:dyDescent="0.25">
      <c r="A124" s="135">
        <f t="shared" si="6"/>
        <v>202021</v>
      </c>
      <c r="B124" s="135" t="s">
        <v>170</v>
      </c>
      <c r="C124" s="135">
        <f>Primary!C46</f>
        <v>2268</v>
      </c>
      <c r="D124" s="135">
        <v>3</v>
      </c>
      <c r="E124" s="135">
        <f t="shared" si="7"/>
        <v>518</v>
      </c>
      <c r="F124" s="136">
        <f>Primary!F46</f>
        <v>37.464565829106689</v>
      </c>
    </row>
    <row r="125" spans="1:6" x14ac:dyDescent="0.25">
      <c r="A125" s="135">
        <f t="shared" si="6"/>
        <v>202021</v>
      </c>
      <c r="B125" s="135" t="s">
        <v>170</v>
      </c>
      <c r="C125" s="135">
        <f>Primary!C47</f>
        <v>3020</v>
      </c>
      <c r="D125" s="135">
        <v>3</v>
      </c>
      <c r="E125" s="135">
        <f t="shared" si="7"/>
        <v>518</v>
      </c>
      <c r="F125" s="136">
        <f>Primary!F47</f>
        <v>25.23754832678031</v>
      </c>
    </row>
    <row r="126" spans="1:6" x14ac:dyDescent="0.25">
      <c r="A126" s="135">
        <f t="shared" si="6"/>
        <v>202021</v>
      </c>
      <c r="B126" s="135" t="s">
        <v>170</v>
      </c>
      <c r="C126" s="135">
        <f>Primary!C48</f>
        <v>3024</v>
      </c>
      <c r="D126" s="135">
        <v>3</v>
      </c>
      <c r="E126" s="135">
        <f t="shared" si="7"/>
        <v>518</v>
      </c>
      <c r="F126" s="136">
        <f>Primary!F48</f>
        <v>45.863864465935393</v>
      </c>
    </row>
    <row r="127" spans="1:6" x14ac:dyDescent="0.25">
      <c r="A127" s="135">
        <f t="shared" si="6"/>
        <v>202021</v>
      </c>
      <c r="B127" s="135" t="s">
        <v>170</v>
      </c>
      <c r="C127" s="135">
        <f>Primary!C49</f>
        <v>3044</v>
      </c>
      <c r="D127" s="135">
        <v>3</v>
      </c>
      <c r="E127" s="135">
        <f t="shared" si="7"/>
        <v>518</v>
      </c>
      <c r="F127" s="136">
        <f>Primary!F49</f>
        <v>40.276771725135312</v>
      </c>
    </row>
    <row r="128" spans="1:6" x14ac:dyDescent="0.25">
      <c r="A128" s="135">
        <f t="shared" si="6"/>
        <v>202021</v>
      </c>
      <c r="B128" s="135" t="s">
        <v>170</v>
      </c>
      <c r="C128" s="135">
        <f>Primary!C50</f>
        <v>3045</v>
      </c>
      <c r="D128" s="135">
        <v>3</v>
      </c>
      <c r="E128" s="135">
        <f t="shared" si="7"/>
        <v>518</v>
      </c>
      <c r="F128" s="136">
        <f>Primary!F50</f>
        <v>39.212765846802448</v>
      </c>
    </row>
    <row r="129" spans="1:6" x14ac:dyDescent="0.25">
      <c r="A129" s="135">
        <f t="shared" si="6"/>
        <v>202021</v>
      </c>
      <c r="B129" s="135" t="s">
        <v>170</v>
      </c>
      <c r="C129" s="135">
        <f>Primary!C51</f>
        <v>3050</v>
      </c>
      <c r="D129" s="135">
        <v>3</v>
      </c>
      <c r="E129" s="135">
        <f t="shared" si="7"/>
        <v>518</v>
      </c>
      <c r="F129" s="136">
        <f>Primary!F51</f>
        <v>68.965252273232664</v>
      </c>
    </row>
    <row r="130" spans="1:6" x14ac:dyDescent="0.25">
      <c r="A130" s="135">
        <f t="shared" si="6"/>
        <v>202021</v>
      </c>
      <c r="B130" s="135" t="s">
        <v>170</v>
      </c>
      <c r="C130" s="135">
        <f>Primary!C52</f>
        <v>3057</v>
      </c>
      <c r="D130" s="135">
        <v>3</v>
      </c>
      <c r="E130" s="135">
        <f t="shared" si="7"/>
        <v>518</v>
      </c>
      <c r="F130" s="136">
        <f>Primary!F52</f>
        <v>31.938975311720903</v>
      </c>
    </row>
    <row r="131" spans="1:6" x14ac:dyDescent="0.25">
      <c r="A131" s="135">
        <f t="shared" si="6"/>
        <v>202021</v>
      </c>
      <c r="B131" s="135" t="s">
        <v>170</v>
      </c>
      <c r="C131" s="135">
        <f>Primary!C53</f>
        <v>3061</v>
      </c>
      <c r="D131" s="135">
        <v>3</v>
      </c>
      <c r="E131" s="135">
        <f t="shared" si="7"/>
        <v>518</v>
      </c>
      <c r="F131" s="136">
        <f>Primary!F53</f>
        <v>25.471573862845698</v>
      </c>
    </row>
    <row r="132" spans="1:6" x14ac:dyDescent="0.25">
      <c r="A132" s="135">
        <f t="shared" si="6"/>
        <v>202021</v>
      </c>
      <c r="B132" s="135" t="s">
        <v>170</v>
      </c>
      <c r="C132" s="135">
        <f>Primary!C54</f>
        <v>3062</v>
      </c>
      <c r="D132" s="135">
        <v>3</v>
      </c>
      <c r="E132" s="135">
        <f t="shared" si="7"/>
        <v>518</v>
      </c>
      <c r="F132" s="136">
        <f>Primary!F54</f>
        <v>90.807869352504369</v>
      </c>
    </row>
    <row r="133" spans="1:6" x14ac:dyDescent="0.25">
      <c r="A133" s="135">
        <f t="shared" si="6"/>
        <v>202021</v>
      </c>
      <c r="B133" s="135" t="s">
        <v>170</v>
      </c>
      <c r="C133" s="135">
        <f>Primary!C55</f>
        <v>3316</v>
      </c>
      <c r="D133" s="135">
        <v>3</v>
      </c>
      <c r="E133" s="135">
        <f t="shared" si="7"/>
        <v>518</v>
      </c>
      <c r="F133" s="136">
        <f>Primary!F55</f>
        <v>97.814057133509422</v>
      </c>
    </row>
    <row r="134" spans="1:6" x14ac:dyDescent="0.25">
      <c r="A134" s="135">
        <f t="shared" ref="A134:A177" si="8">Year</f>
        <v>202021</v>
      </c>
      <c r="B134" s="135" t="s">
        <v>170</v>
      </c>
      <c r="C134" s="135">
        <f>Primary!C12</f>
        <v>2011</v>
      </c>
      <c r="D134" s="135">
        <v>4</v>
      </c>
      <c r="E134" s="135">
        <f t="shared" ref="E134:E177" si="9">Authcode</f>
        <v>518</v>
      </c>
      <c r="F134" s="136">
        <f>Primary!G12</f>
        <v>961.19386485897007</v>
      </c>
    </row>
    <row r="135" spans="1:6" x14ac:dyDescent="0.25">
      <c r="A135" s="135">
        <f t="shared" si="8"/>
        <v>202021</v>
      </c>
      <c r="B135" s="135" t="s">
        <v>170</v>
      </c>
      <c r="C135" s="135">
        <f>Primary!C13</f>
        <v>2037</v>
      </c>
      <c r="D135" s="135">
        <v>4</v>
      </c>
      <c r="E135" s="135">
        <f t="shared" si="9"/>
        <v>518</v>
      </c>
      <c r="F135" s="136">
        <f>Primary!G13</f>
        <v>936.90055264430202</v>
      </c>
    </row>
    <row r="136" spans="1:6" x14ac:dyDescent="0.25">
      <c r="A136" s="135">
        <f t="shared" si="8"/>
        <v>202021</v>
      </c>
      <c r="B136" s="135" t="s">
        <v>170</v>
      </c>
      <c r="C136" s="135">
        <f>Primary!C14</f>
        <v>2038</v>
      </c>
      <c r="D136" s="135">
        <v>4</v>
      </c>
      <c r="E136" s="135">
        <f t="shared" si="9"/>
        <v>518</v>
      </c>
      <c r="F136" s="136">
        <f>Primary!G14</f>
        <v>2444.4900728453235</v>
      </c>
    </row>
    <row r="137" spans="1:6" x14ac:dyDescent="0.25">
      <c r="A137" s="135">
        <f t="shared" si="8"/>
        <v>202021</v>
      </c>
      <c r="B137" s="135" t="s">
        <v>170</v>
      </c>
      <c r="C137" s="135">
        <f>Primary!C15</f>
        <v>2039</v>
      </c>
      <c r="D137" s="135">
        <v>4</v>
      </c>
      <c r="E137" s="135">
        <f t="shared" si="9"/>
        <v>518</v>
      </c>
      <c r="F137" s="136">
        <f>Primary!G15</f>
        <v>2774.6762307796066</v>
      </c>
    </row>
    <row r="138" spans="1:6" x14ac:dyDescent="0.25">
      <c r="A138" s="135">
        <f t="shared" si="8"/>
        <v>202021</v>
      </c>
      <c r="B138" s="135" t="s">
        <v>170</v>
      </c>
      <c r="C138" s="135">
        <f>Primary!C16</f>
        <v>2057</v>
      </c>
      <c r="D138" s="135">
        <v>4</v>
      </c>
      <c r="E138" s="135">
        <f t="shared" si="9"/>
        <v>518</v>
      </c>
      <c r="F138" s="136">
        <f>Primary!G16</f>
        <v>719.69656050278149</v>
      </c>
    </row>
    <row r="139" spans="1:6" x14ac:dyDescent="0.25">
      <c r="A139" s="135">
        <f t="shared" si="8"/>
        <v>202021</v>
      </c>
      <c r="B139" s="135" t="s">
        <v>170</v>
      </c>
      <c r="C139" s="135">
        <f>Primary!C17</f>
        <v>2059</v>
      </c>
      <c r="D139" s="135">
        <v>4</v>
      </c>
      <c r="E139" s="135">
        <f t="shared" si="9"/>
        <v>518</v>
      </c>
      <c r="F139" s="136">
        <f>Primary!G17</f>
        <v>1972.207265485408</v>
      </c>
    </row>
    <row r="140" spans="1:6" x14ac:dyDescent="0.25">
      <c r="A140" s="135">
        <f t="shared" si="8"/>
        <v>202021</v>
      </c>
      <c r="B140" s="135" t="s">
        <v>170</v>
      </c>
      <c r="C140" s="135">
        <f>Primary!C18</f>
        <v>2060</v>
      </c>
      <c r="D140" s="135">
        <v>4</v>
      </c>
      <c r="E140" s="135">
        <f t="shared" si="9"/>
        <v>518</v>
      </c>
      <c r="F140" s="136">
        <f>Primary!G18</f>
        <v>2191.0399591120336</v>
      </c>
    </row>
    <row r="141" spans="1:6" x14ac:dyDescent="0.25">
      <c r="A141" s="135">
        <f t="shared" si="8"/>
        <v>202021</v>
      </c>
      <c r="B141" s="135" t="s">
        <v>170</v>
      </c>
      <c r="C141" s="135">
        <f>Primary!C19</f>
        <v>2066</v>
      </c>
      <c r="D141" s="135">
        <v>4</v>
      </c>
      <c r="E141" s="135">
        <f t="shared" si="9"/>
        <v>518</v>
      </c>
      <c r="F141" s="136">
        <f>Primary!G19</f>
        <v>1877.0930870090738</v>
      </c>
    </row>
    <row r="142" spans="1:6" x14ac:dyDescent="0.25">
      <c r="A142" s="135">
        <f t="shared" si="8"/>
        <v>202021</v>
      </c>
      <c r="B142" s="135" t="s">
        <v>170</v>
      </c>
      <c r="C142" s="135">
        <f>Primary!C20</f>
        <v>2067</v>
      </c>
      <c r="D142" s="135">
        <v>4</v>
      </c>
      <c r="E142" s="135">
        <f t="shared" si="9"/>
        <v>518</v>
      </c>
      <c r="F142" s="136">
        <f>Primary!G20</f>
        <v>713.09337095172327</v>
      </c>
    </row>
    <row r="143" spans="1:6" x14ac:dyDescent="0.25">
      <c r="A143" s="135">
        <f t="shared" si="8"/>
        <v>202021</v>
      </c>
      <c r="B143" s="135" t="s">
        <v>170</v>
      </c>
      <c r="C143" s="135">
        <f>Primary!C21</f>
        <v>2070</v>
      </c>
      <c r="D143" s="135">
        <v>4</v>
      </c>
      <c r="E143" s="135">
        <f t="shared" si="9"/>
        <v>518</v>
      </c>
      <c r="F143" s="136">
        <f>Primary!G21</f>
        <v>249.89142599484327</v>
      </c>
    </row>
    <row r="144" spans="1:6" x14ac:dyDescent="0.25">
      <c r="A144" s="135">
        <f t="shared" si="8"/>
        <v>202021</v>
      </c>
      <c r="B144" s="135" t="s">
        <v>170</v>
      </c>
      <c r="C144" s="135">
        <f>Primary!C22</f>
        <v>2072</v>
      </c>
      <c r="D144" s="135">
        <v>4</v>
      </c>
      <c r="E144" s="135">
        <f t="shared" si="9"/>
        <v>518</v>
      </c>
      <c r="F144" s="136">
        <f>Primary!G22</f>
        <v>1743.4708467033274</v>
      </c>
    </row>
    <row r="145" spans="1:6" x14ac:dyDescent="0.25">
      <c r="A145" s="135">
        <f t="shared" si="8"/>
        <v>202021</v>
      </c>
      <c r="B145" s="135" t="s">
        <v>170</v>
      </c>
      <c r="C145" s="135">
        <f>Primary!C23</f>
        <v>2124</v>
      </c>
      <c r="D145" s="135">
        <v>4</v>
      </c>
      <c r="E145" s="135">
        <f t="shared" si="9"/>
        <v>518</v>
      </c>
      <c r="F145" s="136">
        <f>Primary!G23</f>
        <v>376.35943132348814</v>
      </c>
    </row>
    <row r="146" spans="1:6" x14ac:dyDescent="0.25">
      <c r="A146" s="135">
        <f t="shared" si="8"/>
        <v>202021</v>
      </c>
      <c r="B146" s="135" t="s">
        <v>170</v>
      </c>
      <c r="C146" s="135">
        <f>Primary!C24</f>
        <v>2125</v>
      </c>
      <c r="D146" s="135">
        <v>4</v>
      </c>
      <c r="E146" s="135">
        <f t="shared" si="9"/>
        <v>518</v>
      </c>
      <c r="F146" s="136">
        <f>Primary!G24</f>
        <v>812.4548113346558</v>
      </c>
    </row>
    <row r="147" spans="1:6" x14ac:dyDescent="0.25">
      <c r="A147" s="135">
        <f t="shared" si="8"/>
        <v>202021</v>
      </c>
      <c r="B147" s="135" t="s">
        <v>170</v>
      </c>
      <c r="C147" s="135">
        <f>Primary!C25</f>
        <v>2127</v>
      </c>
      <c r="D147" s="135">
        <v>4</v>
      </c>
      <c r="E147" s="135">
        <f t="shared" si="9"/>
        <v>518</v>
      </c>
      <c r="F147" s="136">
        <f>Primary!G25</f>
        <v>375.73066764203475</v>
      </c>
    </row>
    <row r="148" spans="1:6" x14ac:dyDescent="0.25">
      <c r="A148" s="135">
        <f t="shared" si="8"/>
        <v>202021</v>
      </c>
      <c r="B148" s="135" t="s">
        <v>170</v>
      </c>
      <c r="C148" s="135">
        <f>Primary!C26</f>
        <v>2134</v>
      </c>
      <c r="D148" s="135">
        <v>4</v>
      </c>
      <c r="E148" s="135">
        <f t="shared" si="9"/>
        <v>518</v>
      </c>
      <c r="F148" s="136">
        <f>Primary!G26</f>
        <v>1262.0466621168296</v>
      </c>
    </row>
    <row r="149" spans="1:6" x14ac:dyDescent="0.25">
      <c r="A149" s="135">
        <f t="shared" si="8"/>
        <v>202021</v>
      </c>
      <c r="B149" s="135" t="s">
        <v>170</v>
      </c>
      <c r="C149" s="135">
        <f>Primary!C27</f>
        <v>2135</v>
      </c>
      <c r="D149" s="135">
        <v>4</v>
      </c>
      <c r="E149" s="135">
        <f t="shared" si="9"/>
        <v>518</v>
      </c>
      <c r="F149" s="136">
        <f>Primary!G27</f>
        <v>323.16979058403319</v>
      </c>
    </row>
    <row r="150" spans="1:6" x14ac:dyDescent="0.25">
      <c r="A150" s="135">
        <f t="shared" si="8"/>
        <v>202021</v>
      </c>
      <c r="B150" s="135" t="s">
        <v>170</v>
      </c>
      <c r="C150" s="135">
        <f>Primary!C28</f>
        <v>2136</v>
      </c>
      <c r="D150" s="135">
        <v>4</v>
      </c>
      <c r="E150" s="135">
        <f t="shared" si="9"/>
        <v>518</v>
      </c>
      <c r="F150" s="136">
        <f>Primary!G28</f>
        <v>978.59944005051852</v>
      </c>
    </row>
    <row r="151" spans="1:6" x14ac:dyDescent="0.25">
      <c r="A151" s="135">
        <f t="shared" si="8"/>
        <v>202021</v>
      </c>
      <c r="B151" s="135" t="s">
        <v>170</v>
      </c>
      <c r="C151" s="135">
        <f>Primary!C29</f>
        <v>2164</v>
      </c>
      <c r="D151" s="135">
        <v>4</v>
      </c>
      <c r="E151" s="135">
        <f t="shared" si="9"/>
        <v>518</v>
      </c>
      <c r="F151" s="136">
        <f>Primary!G29</f>
        <v>295.57250209003246</v>
      </c>
    </row>
    <row r="152" spans="1:6" x14ac:dyDescent="0.25">
      <c r="A152" s="135">
        <f t="shared" si="8"/>
        <v>202021</v>
      </c>
      <c r="B152" s="135" t="s">
        <v>170</v>
      </c>
      <c r="C152" s="135">
        <f>Primary!C30</f>
        <v>2168</v>
      </c>
      <c r="D152" s="135">
        <v>4</v>
      </c>
      <c r="E152" s="135">
        <f t="shared" si="9"/>
        <v>518</v>
      </c>
      <c r="F152" s="136">
        <f>Primary!G30</f>
        <v>259.1171429242417</v>
      </c>
    </row>
    <row r="153" spans="1:6" x14ac:dyDescent="0.25">
      <c r="A153" s="135">
        <f t="shared" si="8"/>
        <v>202021</v>
      </c>
      <c r="B153" s="135" t="s">
        <v>170</v>
      </c>
      <c r="C153" s="135">
        <f>Primary!C31</f>
        <v>2214</v>
      </c>
      <c r="D153" s="135">
        <v>4</v>
      </c>
      <c r="E153" s="135">
        <f t="shared" si="9"/>
        <v>518</v>
      </c>
      <c r="F153" s="136">
        <f>Primary!G31</f>
        <v>254.15590619239151</v>
      </c>
    </row>
    <row r="154" spans="1:6" x14ac:dyDescent="0.25">
      <c r="A154" s="135">
        <f t="shared" si="8"/>
        <v>202021</v>
      </c>
      <c r="B154" s="135" t="s">
        <v>170</v>
      </c>
      <c r="C154" s="135">
        <f>Primary!C32</f>
        <v>2215</v>
      </c>
      <c r="D154" s="135">
        <v>4</v>
      </c>
      <c r="E154" s="135">
        <f t="shared" si="9"/>
        <v>518</v>
      </c>
      <c r="F154" s="136">
        <f>Primary!G32</f>
        <v>272.77754739734434</v>
      </c>
    </row>
    <row r="155" spans="1:6" x14ac:dyDescent="0.25">
      <c r="A155" s="135">
        <f t="shared" si="8"/>
        <v>202021</v>
      </c>
      <c r="B155" s="135" t="s">
        <v>170</v>
      </c>
      <c r="C155" s="135">
        <f>Primary!C33</f>
        <v>2216</v>
      </c>
      <c r="D155" s="135">
        <v>4</v>
      </c>
      <c r="E155" s="135">
        <f t="shared" si="9"/>
        <v>518</v>
      </c>
      <c r="F155" s="136">
        <f>Primary!G33</f>
        <v>563.44809427347127</v>
      </c>
    </row>
    <row r="156" spans="1:6" x14ac:dyDescent="0.25">
      <c r="A156" s="135">
        <f t="shared" si="8"/>
        <v>202021</v>
      </c>
      <c r="B156" s="135" t="s">
        <v>170</v>
      </c>
      <c r="C156" s="135">
        <f>Primary!C34</f>
        <v>2219</v>
      </c>
      <c r="D156" s="135">
        <v>4</v>
      </c>
      <c r="E156" s="135">
        <f t="shared" si="9"/>
        <v>518</v>
      </c>
      <c r="F156" s="136">
        <f>Primary!G34</f>
        <v>309.34427309922773</v>
      </c>
    </row>
    <row r="157" spans="1:6" x14ac:dyDescent="0.25">
      <c r="A157" s="135">
        <f t="shared" si="8"/>
        <v>202021</v>
      </c>
      <c r="B157" s="135" t="s">
        <v>170</v>
      </c>
      <c r="C157" s="135">
        <f>Primary!C35</f>
        <v>2227</v>
      </c>
      <c r="D157" s="135">
        <v>4</v>
      </c>
      <c r="E157" s="135">
        <f t="shared" si="9"/>
        <v>518</v>
      </c>
      <c r="F157" s="136">
        <f>Primary!G35</f>
        <v>1595.0495433864892</v>
      </c>
    </row>
    <row r="158" spans="1:6" x14ac:dyDescent="0.25">
      <c r="A158" s="135">
        <f t="shared" si="8"/>
        <v>202021</v>
      </c>
      <c r="B158" s="135" t="s">
        <v>170</v>
      </c>
      <c r="C158" s="135">
        <f>Primary!C36</f>
        <v>2234</v>
      </c>
      <c r="D158" s="135">
        <v>4</v>
      </c>
      <c r="E158" s="135">
        <f t="shared" si="9"/>
        <v>518</v>
      </c>
      <c r="F158" s="136">
        <f>Primary!G36</f>
        <v>685.39239266947936</v>
      </c>
    </row>
    <row r="159" spans="1:6" x14ac:dyDescent="0.25">
      <c r="A159" s="135">
        <f t="shared" si="8"/>
        <v>202021</v>
      </c>
      <c r="B159" s="135" t="s">
        <v>170</v>
      </c>
      <c r="C159" s="135">
        <f>Primary!C37</f>
        <v>2255</v>
      </c>
      <c r="D159" s="135">
        <v>4</v>
      </c>
      <c r="E159" s="135">
        <f t="shared" si="9"/>
        <v>518</v>
      </c>
      <c r="F159" s="136">
        <f>Primary!G37</f>
        <v>857.30300155903387</v>
      </c>
    </row>
    <row r="160" spans="1:6" x14ac:dyDescent="0.25">
      <c r="A160" s="135">
        <f t="shared" si="8"/>
        <v>202021</v>
      </c>
      <c r="B160" s="135" t="s">
        <v>170</v>
      </c>
      <c r="C160" s="135">
        <f>Primary!C38</f>
        <v>2256</v>
      </c>
      <c r="D160" s="135">
        <v>4</v>
      </c>
      <c r="E160" s="135">
        <f t="shared" si="9"/>
        <v>518</v>
      </c>
      <c r="F160" s="136">
        <f>Primary!G38</f>
        <v>1189.9883459898845</v>
      </c>
    </row>
    <row r="161" spans="1:6" x14ac:dyDescent="0.25">
      <c r="A161" s="135">
        <f t="shared" si="8"/>
        <v>202021</v>
      </c>
      <c r="B161" s="135" t="s">
        <v>170</v>
      </c>
      <c r="C161" s="135">
        <f>Primary!C39</f>
        <v>2261</v>
      </c>
      <c r="D161" s="135">
        <v>4</v>
      </c>
      <c r="E161" s="135">
        <f t="shared" si="9"/>
        <v>518</v>
      </c>
      <c r="F161" s="136">
        <f>Primary!G39</f>
        <v>470.60082866106018</v>
      </c>
    </row>
    <row r="162" spans="1:6" x14ac:dyDescent="0.25">
      <c r="A162" s="135">
        <f t="shared" si="8"/>
        <v>202021</v>
      </c>
      <c r="B162" s="135" t="s">
        <v>170</v>
      </c>
      <c r="C162" s="135">
        <f>Primary!C40</f>
        <v>2262</v>
      </c>
      <c r="D162" s="135">
        <v>4</v>
      </c>
      <c r="E162" s="135">
        <f t="shared" si="9"/>
        <v>518</v>
      </c>
      <c r="F162" s="136">
        <f>Primary!G40</f>
        <v>500.11080720885383</v>
      </c>
    </row>
    <row r="163" spans="1:6" x14ac:dyDescent="0.25">
      <c r="A163" s="135">
        <f t="shared" si="8"/>
        <v>202021</v>
      </c>
      <c r="B163" s="135" t="s">
        <v>170</v>
      </c>
      <c r="C163" s="135">
        <f>Primary!C41</f>
        <v>2263</v>
      </c>
      <c r="D163" s="135">
        <v>4</v>
      </c>
      <c r="E163" s="135">
        <f t="shared" si="9"/>
        <v>518</v>
      </c>
      <c r="F163" s="136">
        <f>Primary!G41</f>
        <v>690.73079770669995</v>
      </c>
    </row>
    <row r="164" spans="1:6" x14ac:dyDescent="0.25">
      <c r="A164" s="135">
        <f t="shared" si="8"/>
        <v>202021</v>
      </c>
      <c r="B164" s="135" t="s">
        <v>170</v>
      </c>
      <c r="C164" s="135">
        <f>Primary!C42</f>
        <v>2264</v>
      </c>
      <c r="D164" s="135">
        <v>4</v>
      </c>
      <c r="E164" s="135">
        <f t="shared" si="9"/>
        <v>518</v>
      </c>
      <c r="F164" s="136">
        <f>Primary!G42</f>
        <v>1604.0645635435737</v>
      </c>
    </row>
    <row r="165" spans="1:6" x14ac:dyDescent="0.25">
      <c r="A165" s="135">
        <f t="shared" si="8"/>
        <v>202021</v>
      </c>
      <c r="B165" s="135" t="s">
        <v>170</v>
      </c>
      <c r="C165" s="135">
        <f>Primary!C43</f>
        <v>2265</v>
      </c>
      <c r="D165" s="135">
        <v>4</v>
      </c>
      <c r="E165" s="135">
        <f t="shared" si="9"/>
        <v>518</v>
      </c>
      <c r="F165" s="136">
        <f>Primary!G43</f>
        <v>1922.1857785210823</v>
      </c>
    </row>
    <row r="166" spans="1:6" x14ac:dyDescent="0.25">
      <c r="A166" s="135">
        <f t="shared" si="8"/>
        <v>202021</v>
      </c>
      <c r="B166" s="135" t="s">
        <v>170</v>
      </c>
      <c r="C166" s="135">
        <f>Primary!C44</f>
        <v>2266</v>
      </c>
      <c r="D166" s="135">
        <v>4</v>
      </c>
      <c r="E166" s="135">
        <f t="shared" si="9"/>
        <v>518</v>
      </c>
      <c r="F166" s="136">
        <f>Primary!G44</f>
        <v>902.51124415065101</v>
      </c>
    </row>
    <row r="167" spans="1:6" x14ac:dyDescent="0.25">
      <c r="A167" s="135">
        <f t="shared" si="8"/>
        <v>202021</v>
      </c>
      <c r="B167" s="135" t="s">
        <v>170</v>
      </c>
      <c r="C167" s="135">
        <f>Primary!C45</f>
        <v>2267</v>
      </c>
      <c r="D167" s="135">
        <v>4</v>
      </c>
      <c r="E167" s="135">
        <f t="shared" si="9"/>
        <v>518</v>
      </c>
      <c r="F167" s="136">
        <f>Primary!G45</f>
        <v>612.05927094424953</v>
      </c>
    </row>
    <row r="168" spans="1:6" x14ac:dyDescent="0.25">
      <c r="A168" s="135">
        <f t="shared" si="8"/>
        <v>202021</v>
      </c>
      <c r="B168" s="135" t="s">
        <v>170</v>
      </c>
      <c r="C168" s="135">
        <f>Primary!C46</f>
        <v>2268</v>
      </c>
      <c r="D168" s="135">
        <v>4</v>
      </c>
      <c r="E168" s="135">
        <f t="shared" si="9"/>
        <v>518</v>
      </c>
      <c r="F168" s="136">
        <f>Primary!G46</f>
        <v>439.04536433890667</v>
      </c>
    </row>
    <row r="169" spans="1:6" x14ac:dyDescent="0.25">
      <c r="A169" s="135">
        <f t="shared" si="8"/>
        <v>202021</v>
      </c>
      <c r="B169" s="135" t="s">
        <v>170</v>
      </c>
      <c r="C169" s="135">
        <f>Primary!C47</f>
        <v>3020</v>
      </c>
      <c r="D169" s="135">
        <v>4</v>
      </c>
      <c r="E169" s="135">
        <f t="shared" si="9"/>
        <v>518</v>
      </c>
      <c r="F169" s="136">
        <f>Primary!G47</f>
        <v>405.57699901639432</v>
      </c>
    </row>
    <row r="170" spans="1:6" x14ac:dyDescent="0.25">
      <c r="A170" s="135">
        <f t="shared" si="8"/>
        <v>202021</v>
      </c>
      <c r="B170" s="135" t="s">
        <v>170</v>
      </c>
      <c r="C170" s="135">
        <f>Primary!C48</f>
        <v>3024</v>
      </c>
      <c r="D170" s="135">
        <v>4</v>
      </c>
      <c r="E170" s="135">
        <f t="shared" si="9"/>
        <v>518</v>
      </c>
      <c r="F170" s="136">
        <f>Primary!G48</f>
        <v>484.61625431931839</v>
      </c>
    </row>
    <row r="171" spans="1:6" x14ac:dyDescent="0.25">
      <c r="A171" s="135">
        <f t="shared" si="8"/>
        <v>202021</v>
      </c>
      <c r="B171" s="135" t="s">
        <v>170</v>
      </c>
      <c r="C171" s="135">
        <f>Primary!C49</f>
        <v>3044</v>
      </c>
      <c r="D171" s="135">
        <v>4</v>
      </c>
      <c r="E171" s="135">
        <f t="shared" si="9"/>
        <v>518</v>
      </c>
      <c r="F171" s="136">
        <f>Primary!G49</f>
        <v>334.75960439057428</v>
      </c>
    </row>
    <row r="172" spans="1:6" x14ac:dyDescent="0.25">
      <c r="A172" s="135">
        <f t="shared" si="8"/>
        <v>202021</v>
      </c>
      <c r="B172" s="135" t="s">
        <v>170</v>
      </c>
      <c r="C172" s="135">
        <f>Primary!C50</f>
        <v>3045</v>
      </c>
      <c r="D172" s="135">
        <v>4</v>
      </c>
      <c r="E172" s="135">
        <f t="shared" si="9"/>
        <v>518</v>
      </c>
      <c r="F172" s="136">
        <f>Primary!G50</f>
        <v>524.15622037922549</v>
      </c>
    </row>
    <row r="173" spans="1:6" x14ac:dyDescent="0.25">
      <c r="A173" s="135">
        <f t="shared" si="8"/>
        <v>202021</v>
      </c>
      <c r="B173" s="135" t="s">
        <v>170</v>
      </c>
      <c r="C173" s="135">
        <f>Primary!C51</f>
        <v>3050</v>
      </c>
      <c r="D173" s="135">
        <v>4</v>
      </c>
      <c r="E173" s="135">
        <f t="shared" si="9"/>
        <v>518</v>
      </c>
      <c r="F173" s="136">
        <f>Primary!G51</f>
        <v>575.69164456736462</v>
      </c>
    </row>
    <row r="174" spans="1:6" x14ac:dyDescent="0.25">
      <c r="A174" s="135">
        <f t="shared" si="8"/>
        <v>202021</v>
      </c>
      <c r="B174" s="135" t="s">
        <v>170</v>
      </c>
      <c r="C174" s="135">
        <f>Primary!C52</f>
        <v>3057</v>
      </c>
      <c r="D174" s="135">
        <v>4</v>
      </c>
      <c r="E174" s="135">
        <f t="shared" si="9"/>
        <v>518</v>
      </c>
      <c r="F174" s="136">
        <f>Primary!G52</f>
        <v>403.3276941722919</v>
      </c>
    </row>
    <row r="175" spans="1:6" x14ac:dyDescent="0.25">
      <c r="A175" s="135">
        <f t="shared" si="8"/>
        <v>202021</v>
      </c>
      <c r="B175" s="135" t="s">
        <v>170</v>
      </c>
      <c r="C175" s="135">
        <f>Primary!C53</f>
        <v>3061</v>
      </c>
      <c r="D175" s="135">
        <v>4</v>
      </c>
      <c r="E175" s="135">
        <f t="shared" si="9"/>
        <v>518</v>
      </c>
      <c r="F175" s="136">
        <f>Primary!G53</f>
        <v>297.94421898600166</v>
      </c>
    </row>
    <row r="176" spans="1:6" x14ac:dyDescent="0.25">
      <c r="A176" s="135">
        <f t="shared" si="8"/>
        <v>202021</v>
      </c>
      <c r="B176" s="135" t="s">
        <v>170</v>
      </c>
      <c r="C176" s="135">
        <f>Primary!C54</f>
        <v>3062</v>
      </c>
      <c r="D176" s="135">
        <v>4</v>
      </c>
      <c r="E176" s="135">
        <f t="shared" si="9"/>
        <v>518</v>
      </c>
      <c r="F176" s="136">
        <f>Primary!G54</f>
        <v>567.84097264946035</v>
      </c>
    </row>
    <row r="177" spans="1:6" x14ac:dyDescent="0.25">
      <c r="A177" s="135">
        <f t="shared" si="8"/>
        <v>202021</v>
      </c>
      <c r="B177" s="135" t="s">
        <v>170</v>
      </c>
      <c r="C177" s="135">
        <f>Primary!C55</f>
        <v>3316</v>
      </c>
      <c r="D177" s="135">
        <v>4</v>
      </c>
      <c r="E177" s="135">
        <f t="shared" si="9"/>
        <v>518</v>
      </c>
      <c r="F177" s="136">
        <f>Primary!G55</f>
        <v>515.87475577045836</v>
      </c>
    </row>
    <row r="178" spans="1:6" x14ac:dyDescent="0.25">
      <c r="A178" s="135">
        <f t="shared" ref="A178:A201" si="10">Year</f>
        <v>202021</v>
      </c>
      <c r="B178" s="135" t="s">
        <v>170</v>
      </c>
      <c r="C178" s="135">
        <f>Primary!C12</f>
        <v>2011</v>
      </c>
      <c r="D178" s="135">
        <v>5</v>
      </c>
      <c r="E178" s="135">
        <f t="shared" ref="E178:E202" si="11">Authcode</f>
        <v>518</v>
      </c>
      <c r="F178" s="135">
        <f>Primary!H12</f>
        <v>-30.141999999999999</v>
      </c>
    </row>
    <row r="179" spans="1:6" x14ac:dyDescent="0.25">
      <c r="A179" s="135">
        <f t="shared" si="10"/>
        <v>202021</v>
      </c>
      <c r="B179" s="135" t="s">
        <v>170</v>
      </c>
      <c r="C179" s="135">
        <f>Primary!C13</f>
        <v>2037</v>
      </c>
      <c r="D179" s="135">
        <v>5</v>
      </c>
      <c r="E179" s="135">
        <f t="shared" si="11"/>
        <v>518</v>
      </c>
      <c r="F179" s="135">
        <f>Primary!H13</f>
        <v>-24.524999999999999</v>
      </c>
    </row>
    <row r="180" spans="1:6" x14ac:dyDescent="0.25">
      <c r="A180" s="135">
        <f t="shared" si="10"/>
        <v>202021</v>
      </c>
      <c r="B180" s="135" t="s">
        <v>170</v>
      </c>
      <c r="C180" s="135">
        <f>Primary!C14</f>
        <v>2038</v>
      </c>
      <c r="D180" s="135">
        <v>5</v>
      </c>
      <c r="E180" s="135">
        <f t="shared" si="11"/>
        <v>518</v>
      </c>
      <c r="F180" s="135">
        <f>Primary!H14</f>
        <v>-94.287999999999997</v>
      </c>
    </row>
    <row r="181" spans="1:6" x14ac:dyDescent="0.25">
      <c r="A181" s="135">
        <f t="shared" si="10"/>
        <v>202021</v>
      </c>
      <c r="B181" s="135" t="s">
        <v>170</v>
      </c>
      <c r="C181" s="135">
        <f>Primary!C15</f>
        <v>2039</v>
      </c>
      <c r="D181" s="135">
        <v>5</v>
      </c>
      <c r="E181" s="135">
        <f t="shared" si="11"/>
        <v>518</v>
      </c>
      <c r="F181" s="135">
        <f>Primary!H15</f>
        <v>-23.234000000000002</v>
      </c>
    </row>
    <row r="182" spans="1:6" x14ac:dyDescent="0.25">
      <c r="A182" s="135">
        <f t="shared" si="10"/>
        <v>202021</v>
      </c>
      <c r="B182" s="135" t="s">
        <v>170</v>
      </c>
      <c r="C182" s="135">
        <f>Primary!C16</f>
        <v>2057</v>
      </c>
      <c r="D182" s="135">
        <v>5</v>
      </c>
      <c r="E182" s="135">
        <f t="shared" si="11"/>
        <v>518</v>
      </c>
      <c r="F182" s="135">
        <f>Primary!H16</f>
        <v>43.033000000000001</v>
      </c>
    </row>
    <row r="183" spans="1:6" x14ac:dyDescent="0.25">
      <c r="A183" s="135">
        <f t="shared" si="10"/>
        <v>202021</v>
      </c>
      <c r="B183" s="135" t="s">
        <v>170</v>
      </c>
      <c r="C183" s="135">
        <f>Primary!C17</f>
        <v>2059</v>
      </c>
      <c r="D183" s="135">
        <v>5</v>
      </c>
      <c r="E183" s="135">
        <f t="shared" si="11"/>
        <v>518</v>
      </c>
      <c r="F183" s="135">
        <f>Primary!H17</f>
        <v>123.233</v>
      </c>
    </row>
    <row r="184" spans="1:6" x14ac:dyDescent="0.25">
      <c r="A184" s="135">
        <f t="shared" si="10"/>
        <v>202021</v>
      </c>
      <c r="B184" s="135" t="s">
        <v>170</v>
      </c>
      <c r="C184" s="135">
        <f>Primary!C18</f>
        <v>2060</v>
      </c>
      <c r="D184" s="135">
        <v>5</v>
      </c>
      <c r="E184" s="135">
        <f t="shared" si="11"/>
        <v>518</v>
      </c>
      <c r="F184" s="135">
        <f>Primary!H18</f>
        <v>152.91399999999999</v>
      </c>
    </row>
    <row r="185" spans="1:6" x14ac:dyDescent="0.25">
      <c r="A185" s="135">
        <f t="shared" si="10"/>
        <v>202021</v>
      </c>
      <c r="B185" s="135" t="s">
        <v>170</v>
      </c>
      <c r="C185" s="135">
        <f>Primary!C19</f>
        <v>2066</v>
      </c>
      <c r="D185" s="135">
        <v>5</v>
      </c>
      <c r="E185" s="135">
        <f t="shared" si="11"/>
        <v>518</v>
      </c>
      <c r="F185" s="135">
        <f>Primary!H19</f>
        <v>68.763999999999996</v>
      </c>
    </row>
    <row r="186" spans="1:6" x14ac:dyDescent="0.25">
      <c r="A186" s="135">
        <f t="shared" si="10"/>
        <v>202021</v>
      </c>
      <c r="B186" s="135" t="s">
        <v>170</v>
      </c>
      <c r="C186" s="135">
        <f>Primary!C20</f>
        <v>2067</v>
      </c>
      <c r="D186" s="135">
        <v>5</v>
      </c>
      <c r="E186" s="135">
        <f t="shared" si="11"/>
        <v>518</v>
      </c>
      <c r="F186" s="135">
        <f>Primary!H20</f>
        <v>21.617999999999999</v>
      </c>
    </row>
    <row r="187" spans="1:6" x14ac:dyDescent="0.25">
      <c r="A187" s="135">
        <f t="shared" si="10"/>
        <v>202021</v>
      </c>
      <c r="B187" s="135" t="s">
        <v>170</v>
      </c>
      <c r="C187" s="135">
        <f>Primary!C21</f>
        <v>2070</v>
      </c>
      <c r="D187" s="135">
        <v>5</v>
      </c>
      <c r="E187" s="135">
        <f t="shared" si="11"/>
        <v>518</v>
      </c>
      <c r="F187" s="135">
        <f>Primary!H21</f>
        <v>-37.347000000000001</v>
      </c>
    </row>
    <row r="188" spans="1:6" x14ac:dyDescent="0.25">
      <c r="A188" s="135">
        <f t="shared" si="10"/>
        <v>202021</v>
      </c>
      <c r="B188" s="135" t="s">
        <v>170</v>
      </c>
      <c r="C188" s="135">
        <f>Primary!C22</f>
        <v>2072</v>
      </c>
      <c r="D188" s="135">
        <v>5</v>
      </c>
      <c r="E188" s="135">
        <f t="shared" si="11"/>
        <v>518</v>
      </c>
      <c r="F188" s="135">
        <f>Primary!H22</f>
        <v>6.1529999999999996</v>
      </c>
    </row>
    <row r="189" spans="1:6" x14ac:dyDescent="0.25">
      <c r="A189" s="135">
        <f t="shared" si="10"/>
        <v>202021</v>
      </c>
      <c r="B189" s="135" t="s">
        <v>170</v>
      </c>
      <c r="C189" s="135">
        <f>Primary!C23</f>
        <v>2124</v>
      </c>
      <c r="D189" s="135">
        <v>5</v>
      </c>
      <c r="E189" s="135">
        <f t="shared" si="11"/>
        <v>518</v>
      </c>
      <c r="F189" s="135">
        <f>Primary!H23</f>
        <v>17.663</v>
      </c>
    </row>
    <row r="190" spans="1:6" x14ac:dyDescent="0.25">
      <c r="A190" s="135">
        <f t="shared" si="10"/>
        <v>202021</v>
      </c>
      <c r="B190" s="135" t="s">
        <v>170</v>
      </c>
      <c r="C190" s="135">
        <f>Primary!C24</f>
        <v>2125</v>
      </c>
      <c r="D190" s="135">
        <v>5</v>
      </c>
      <c r="E190" s="135">
        <f t="shared" si="11"/>
        <v>518</v>
      </c>
      <c r="F190" s="135">
        <f>Primary!H24</f>
        <v>22.123999999999999</v>
      </c>
    </row>
    <row r="191" spans="1:6" x14ac:dyDescent="0.25">
      <c r="A191" s="135">
        <f t="shared" si="10"/>
        <v>202021</v>
      </c>
      <c r="B191" s="135" t="s">
        <v>170</v>
      </c>
      <c r="C191" s="135">
        <f>Primary!C25</f>
        <v>2127</v>
      </c>
      <c r="D191" s="135">
        <v>5</v>
      </c>
      <c r="E191" s="135">
        <f t="shared" si="11"/>
        <v>518</v>
      </c>
      <c r="F191" s="135">
        <f>Primary!H25</f>
        <v>32.500999999999998</v>
      </c>
    </row>
    <row r="192" spans="1:6" x14ac:dyDescent="0.25">
      <c r="A192" s="135">
        <f t="shared" si="10"/>
        <v>202021</v>
      </c>
      <c r="B192" s="135" t="s">
        <v>170</v>
      </c>
      <c r="C192" s="135">
        <f>Primary!C26</f>
        <v>2134</v>
      </c>
      <c r="D192" s="135">
        <v>5</v>
      </c>
      <c r="E192" s="135">
        <f t="shared" si="11"/>
        <v>518</v>
      </c>
      <c r="F192" s="135">
        <f>Primary!H26</f>
        <v>19.768999999999998</v>
      </c>
    </row>
    <row r="193" spans="1:6" x14ac:dyDescent="0.25">
      <c r="A193" s="135">
        <f t="shared" si="10"/>
        <v>202021</v>
      </c>
      <c r="B193" s="135" t="s">
        <v>170</v>
      </c>
      <c r="C193" s="135">
        <f>Primary!C27</f>
        <v>2135</v>
      </c>
      <c r="D193" s="135">
        <v>5</v>
      </c>
      <c r="E193" s="135">
        <f t="shared" si="11"/>
        <v>518</v>
      </c>
      <c r="F193" s="135">
        <f>Primary!H27</f>
        <v>10.193</v>
      </c>
    </row>
    <row r="194" spans="1:6" x14ac:dyDescent="0.25">
      <c r="A194" s="135">
        <f t="shared" si="10"/>
        <v>202021</v>
      </c>
      <c r="B194" s="135" t="s">
        <v>170</v>
      </c>
      <c r="C194" s="135">
        <f>Primary!C28</f>
        <v>2136</v>
      </c>
      <c r="D194" s="135">
        <v>5</v>
      </c>
      <c r="E194" s="135">
        <f t="shared" si="11"/>
        <v>518</v>
      </c>
      <c r="F194" s="135">
        <f>Primary!H28</f>
        <v>27.125</v>
      </c>
    </row>
    <row r="195" spans="1:6" x14ac:dyDescent="0.25">
      <c r="A195" s="135">
        <f t="shared" si="10"/>
        <v>202021</v>
      </c>
      <c r="B195" s="135" t="s">
        <v>170</v>
      </c>
      <c r="C195" s="135">
        <f>Primary!C29</f>
        <v>2164</v>
      </c>
      <c r="D195" s="135">
        <v>5</v>
      </c>
      <c r="E195" s="135">
        <f t="shared" si="11"/>
        <v>518</v>
      </c>
      <c r="F195" s="135">
        <f>Primary!H29</f>
        <v>41.006999999999998</v>
      </c>
    </row>
    <row r="196" spans="1:6" x14ac:dyDescent="0.25">
      <c r="A196" s="135">
        <f t="shared" si="10"/>
        <v>202021</v>
      </c>
      <c r="B196" s="135" t="s">
        <v>170</v>
      </c>
      <c r="C196" s="135">
        <f>Primary!C30</f>
        <v>2168</v>
      </c>
      <c r="D196" s="135">
        <v>5</v>
      </c>
      <c r="E196" s="135">
        <f t="shared" si="11"/>
        <v>518</v>
      </c>
      <c r="F196" s="135">
        <f>Primary!H30</f>
        <v>-29.417999999999999</v>
      </c>
    </row>
    <row r="197" spans="1:6" x14ac:dyDescent="0.25">
      <c r="A197" s="135">
        <f t="shared" si="10"/>
        <v>202021</v>
      </c>
      <c r="B197" s="135" t="s">
        <v>170</v>
      </c>
      <c r="C197" s="135">
        <f>Primary!C31</f>
        <v>2214</v>
      </c>
      <c r="D197" s="135">
        <v>5</v>
      </c>
      <c r="E197" s="135">
        <f t="shared" si="11"/>
        <v>518</v>
      </c>
      <c r="F197" s="135">
        <f>Primary!H31</f>
        <v>31.914000000000001</v>
      </c>
    </row>
    <row r="198" spans="1:6" x14ac:dyDescent="0.25">
      <c r="A198" s="135">
        <f t="shared" si="10"/>
        <v>202021</v>
      </c>
      <c r="B198" s="135" t="s">
        <v>170</v>
      </c>
      <c r="C198" s="135">
        <f>Primary!C32</f>
        <v>2215</v>
      </c>
      <c r="D198" s="135">
        <v>5</v>
      </c>
      <c r="E198" s="135">
        <f t="shared" si="11"/>
        <v>518</v>
      </c>
      <c r="F198" s="135">
        <f>Primary!H32</f>
        <v>50.265000000000001</v>
      </c>
    </row>
    <row r="199" spans="1:6" x14ac:dyDescent="0.25">
      <c r="A199" s="135">
        <f t="shared" si="10"/>
        <v>202021</v>
      </c>
      <c r="B199" s="135" t="s">
        <v>170</v>
      </c>
      <c r="C199" s="135">
        <f>Primary!C33</f>
        <v>2216</v>
      </c>
      <c r="D199" s="135">
        <v>5</v>
      </c>
      <c r="E199" s="135">
        <f t="shared" si="11"/>
        <v>518</v>
      </c>
      <c r="F199" s="135">
        <f>Primary!H33</f>
        <v>52.353999999999999</v>
      </c>
    </row>
    <row r="200" spans="1:6" x14ac:dyDescent="0.25">
      <c r="A200" s="135">
        <f t="shared" si="10"/>
        <v>202021</v>
      </c>
      <c r="B200" s="135" t="s">
        <v>170</v>
      </c>
      <c r="C200" s="135">
        <f>Primary!C34</f>
        <v>2219</v>
      </c>
      <c r="D200" s="135">
        <v>5</v>
      </c>
      <c r="E200" s="135">
        <f t="shared" si="11"/>
        <v>518</v>
      </c>
      <c r="F200" s="135">
        <f>Primary!H34</f>
        <v>40.526000000000003</v>
      </c>
    </row>
    <row r="201" spans="1:6" x14ac:dyDescent="0.25">
      <c r="A201" s="135">
        <f t="shared" si="10"/>
        <v>202021</v>
      </c>
      <c r="B201" s="135" t="s">
        <v>170</v>
      </c>
      <c r="C201" s="135">
        <f>Primary!C35</f>
        <v>2227</v>
      </c>
      <c r="D201" s="135">
        <v>5</v>
      </c>
      <c r="E201" s="135">
        <f t="shared" si="11"/>
        <v>518</v>
      </c>
      <c r="F201" s="135">
        <f>Primary!H35</f>
        <v>48.106000000000002</v>
      </c>
    </row>
    <row r="202" spans="1:6" x14ac:dyDescent="0.25">
      <c r="A202" s="135">
        <f t="shared" ref="A202:A221" si="12">Year</f>
        <v>202021</v>
      </c>
      <c r="B202" s="135" t="s">
        <v>170</v>
      </c>
      <c r="C202" s="135">
        <f>Primary!C36</f>
        <v>2234</v>
      </c>
      <c r="D202" s="135">
        <v>5</v>
      </c>
      <c r="E202" s="135">
        <f t="shared" si="11"/>
        <v>518</v>
      </c>
      <c r="F202" s="135">
        <f>Primary!H36</f>
        <v>24.898</v>
      </c>
    </row>
    <row r="203" spans="1:6" x14ac:dyDescent="0.25">
      <c r="A203" s="135">
        <f t="shared" si="12"/>
        <v>202021</v>
      </c>
      <c r="B203" s="135" t="s">
        <v>170</v>
      </c>
      <c r="C203" s="135">
        <f>Primary!C37</f>
        <v>2255</v>
      </c>
      <c r="D203" s="135">
        <v>5</v>
      </c>
      <c r="E203" s="135">
        <f t="shared" ref="E203:E221" si="13">Authcode</f>
        <v>518</v>
      </c>
      <c r="F203" s="135">
        <f>Primary!H37</f>
        <v>63.890999999999998</v>
      </c>
    </row>
    <row r="204" spans="1:6" x14ac:dyDescent="0.25">
      <c r="A204" s="135">
        <f t="shared" si="12"/>
        <v>202021</v>
      </c>
      <c r="B204" s="135" t="s">
        <v>170</v>
      </c>
      <c r="C204" s="135">
        <f>Primary!C38</f>
        <v>2256</v>
      </c>
      <c r="D204" s="135">
        <v>5</v>
      </c>
      <c r="E204" s="135">
        <f t="shared" si="13"/>
        <v>518</v>
      </c>
      <c r="F204" s="135">
        <f>Primary!H38</f>
        <v>10.071999999999999</v>
      </c>
    </row>
    <row r="205" spans="1:6" x14ac:dyDescent="0.25">
      <c r="A205" s="135">
        <f t="shared" si="12"/>
        <v>202021</v>
      </c>
      <c r="B205" s="135" t="s">
        <v>170</v>
      </c>
      <c r="C205" s="135">
        <f>Primary!C39</f>
        <v>2261</v>
      </c>
      <c r="D205" s="135">
        <v>5</v>
      </c>
      <c r="E205" s="135">
        <f t="shared" si="13"/>
        <v>518</v>
      </c>
      <c r="F205" s="135">
        <f>Primary!H39</f>
        <v>59.779000000000003</v>
      </c>
    </row>
    <row r="206" spans="1:6" x14ac:dyDescent="0.25">
      <c r="A206" s="135">
        <f t="shared" si="12"/>
        <v>202021</v>
      </c>
      <c r="B206" s="135" t="s">
        <v>170</v>
      </c>
      <c r="C206" s="135">
        <f>Primary!C40</f>
        <v>2262</v>
      </c>
      <c r="D206" s="135">
        <v>5</v>
      </c>
      <c r="E206" s="135">
        <f t="shared" si="13"/>
        <v>518</v>
      </c>
      <c r="F206" s="135">
        <f>Primary!H40</f>
        <v>14.286</v>
      </c>
    </row>
    <row r="207" spans="1:6" x14ac:dyDescent="0.25">
      <c r="A207" s="135">
        <f t="shared" si="12"/>
        <v>202021</v>
      </c>
      <c r="B207" s="135" t="s">
        <v>170</v>
      </c>
      <c r="C207" s="135">
        <f>Primary!C41</f>
        <v>2263</v>
      </c>
      <c r="D207" s="135">
        <v>5</v>
      </c>
      <c r="E207" s="135">
        <f t="shared" si="13"/>
        <v>518</v>
      </c>
      <c r="F207" s="135">
        <f>Primary!H41</f>
        <v>5.9269999999999996</v>
      </c>
    </row>
    <row r="208" spans="1:6" x14ac:dyDescent="0.25">
      <c r="A208" s="135">
        <f t="shared" si="12"/>
        <v>202021</v>
      </c>
      <c r="B208" s="135" t="s">
        <v>170</v>
      </c>
      <c r="C208" s="135">
        <f>Primary!C42</f>
        <v>2264</v>
      </c>
      <c r="D208" s="135">
        <v>5</v>
      </c>
      <c r="E208" s="135">
        <f t="shared" si="13"/>
        <v>518</v>
      </c>
      <c r="F208" s="135">
        <f>Primary!H42</f>
        <v>149.97499999999999</v>
      </c>
    </row>
    <row r="209" spans="1:6" x14ac:dyDescent="0.25">
      <c r="A209" s="135">
        <f t="shared" si="12"/>
        <v>202021</v>
      </c>
      <c r="B209" s="135" t="s">
        <v>170</v>
      </c>
      <c r="C209" s="135">
        <f>Primary!C43</f>
        <v>2265</v>
      </c>
      <c r="D209" s="135">
        <v>5</v>
      </c>
      <c r="E209" s="135">
        <f t="shared" si="13"/>
        <v>518</v>
      </c>
      <c r="F209" s="135">
        <f>Primary!H43</f>
        <v>2.1869999999999998</v>
      </c>
    </row>
    <row r="210" spans="1:6" x14ac:dyDescent="0.25">
      <c r="A210" s="135">
        <f t="shared" si="12"/>
        <v>202021</v>
      </c>
      <c r="B210" s="135" t="s">
        <v>170</v>
      </c>
      <c r="C210" s="135">
        <f>Primary!C44</f>
        <v>2266</v>
      </c>
      <c r="D210" s="135">
        <v>5</v>
      </c>
      <c r="E210" s="135">
        <f t="shared" si="13"/>
        <v>518</v>
      </c>
      <c r="F210" s="135">
        <f>Primary!H44</f>
        <v>-132.72999999999999</v>
      </c>
    </row>
    <row r="211" spans="1:6" x14ac:dyDescent="0.25">
      <c r="A211" s="135">
        <f t="shared" si="12"/>
        <v>202021</v>
      </c>
      <c r="B211" s="135" t="s">
        <v>170</v>
      </c>
      <c r="C211" s="135">
        <f>Primary!C45</f>
        <v>2267</v>
      </c>
      <c r="D211" s="135">
        <v>5</v>
      </c>
      <c r="E211" s="135">
        <f t="shared" si="13"/>
        <v>518</v>
      </c>
      <c r="F211" s="135">
        <f>Primary!H45</f>
        <v>35.594000000000001</v>
      </c>
    </row>
    <row r="212" spans="1:6" x14ac:dyDescent="0.25">
      <c r="A212" s="135">
        <f t="shared" si="12"/>
        <v>202021</v>
      </c>
      <c r="B212" s="135" t="s">
        <v>170</v>
      </c>
      <c r="C212" s="135">
        <f>Primary!C46</f>
        <v>2268</v>
      </c>
      <c r="D212" s="135">
        <v>5</v>
      </c>
      <c r="E212" s="135">
        <f t="shared" si="13"/>
        <v>518</v>
      </c>
      <c r="F212" s="135">
        <f>Primary!H46</f>
        <v>77.287999999999997</v>
      </c>
    </row>
    <row r="213" spans="1:6" x14ac:dyDescent="0.25">
      <c r="A213" s="135">
        <f t="shared" si="12"/>
        <v>202021</v>
      </c>
      <c r="B213" s="135" t="s">
        <v>170</v>
      </c>
      <c r="C213" s="135">
        <f>Primary!C47</f>
        <v>3020</v>
      </c>
      <c r="D213" s="135">
        <v>5</v>
      </c>
      <c r="E213" s="135">
        <f t="shared" si="13"/>
        <v>518</v>
      </c>
      <c r="F213" s="135">
        <f>Primary!H47</f>
        <v>15.834</v>
      </c>
    </row>
    <row r="214" spans="1:6" x14ac:dyDescent="0.25">
      <c r="A214" s="135">
        <f t="shared" si="12"/>
        <v>202021</v>
      </c>
      <c r="B214" s="135" t="s">
        <v>170</v>
      </c>
      <c r="C214" s="135">
        <f>Primary!C48</f>
        <v>3024</v>
      </c>
      <c r="D214" s="135">
        <v>5</v>
      </c>
      <c r="E214" s="135">
        <f t="shared" si="13"/>
        <v>518</v>
      </c>
      <c r="F214" s="135">
        <f>Primary!H48</f>
        <v>-3.78</v>
      </c>
    </row>
    <row r="215" spans="1:6" x14ac:dyDescent="0.25">
      <c r="A215" s="135">
        <f t="shared" si="12"/>
        <v>202021</v>
      </c>
      <c r="B215" s="135" t="s">
        <v>170</v>
      </c>
      <c r="C215" s="135">
        <f>Primary!C49</f>
        <v>3044</v>
      </c>
      <c r="D215" s="135">
        <v>5</v>
      </c>
      <c r="E215" s="135">
        <f t="shared" si="13"/>
        <v>518</v>
      </c>
      <c r="F215" s="135">
        <f>Primary!H49</f>
        <v>29.704999999999998</v>
      </c>
    </row>
    <row r="216" spans="1:6" x14ac:dyDescent="0.25">
      <c r="A216" s="135">
        <f t="shared" si="12"/>
        <v>202021</v>
      </c>
      <c r="B216" s="135" t="s">
        <v>170</v>
      </c>
      <c r="C216" s="135">
        <f>Primary!C50</f>
        <v>3045</v>
      </c>
      <c r="D216" s="135">
        <v>5</v>
      </c>
      <c r="E216" s="135">
        <f t="shared" si="13"/>
        <v>518</v>
      </c>
      <c r="F216" s="135">
        <f>Primary!H50</f>
        <v>0.66800000000000004</v>
      </c>
    </row>
    <row r="217" spans="1:6" x14ac:dyDescent="0.25">
      <c r="A217" s="135">
        <f t="shared" si="12"/>
        <v>202021</v>
      </c>
      <c r="B217" s="135" t="s">
        <v>170</v>
      </c>
      <c r="C217" s="135">
        <f>Primary!C51</f>
        <v>3050</v>
      </c>
      <c r="D217" s="135">
        <v>5</v>
      </c>
      <c r="E217" s="135">
        <f t="shared" si="13"/>
        <v>518</v>
      </c>
      <c r="F217" s="135">
        <f>Primary!H51</f>
        <v>-45.045000000000002</v>
      </c>
    </row>
    <row r="218" spans="1:6" x14ac:dyDescent="0.25">
      <c r="A218" s="135">
        <f t="shared" si="12"/>
        <v>202021</v>
      </c>
      <c r="B218" s="135" t="s">
        <v>170</v>
      </c>
      <c r="C218" s="135">
        <f>Primary!C52</f>
        <v>3057</v>
      </c>
      <c r="D218" s="135">
        <v>5</v>
      </c>
      <c r="E218" s="135">
        <f t="shared" si="13"/>
        <v>518</v>
      </c>
      <c r="F218" s="135">
        <f>Primary!H52</f>
        <v>11.545999999999999</v>
      </c>
    </row>
    <row r="219" spans="1:6" x14ac:dyDescent="0.25">
      <c r="A219" s="135">
        <f t="shared" si="12"/>
        <v>202021</v>
      </c>
      <c r="B219" s="135" t="s">
        <v>170</v>
      </c>
      <c r="C219" s="135">
        <f>Primary!C53</f>
        <v>3061</v>
      </c>
      <c r="D219" s="135">
        <v>5</v>
      </c>
      <c r="E219" s="135">
        <f t="shared" si="13"/>
        <v>518</v>
      </c>
      <c r="F219" s="135">
        <f>Primary!H53</f>
        <v>3.7090000000000001</v>
      </c>
    </row>
    <row r="220" spans="1:6" x14ac:dyDescent="0.25">
      <c r="A220" s="135">
        <f t="shared" si="12"/>
        <v>202021</v>
      </c>
      <c r="B220" s="135" t="s">
        <v>170</v>
      </c>
      <c r="C220" s="135">
        <f>Primary!C54</f>
        <v>3062</v>
      </c>
      <c r="D220" s="135">
        <v>5</v>
      </c>
      <c r="E220" s="135">
        <f t="shared" si="13"/>
        <v>518</v>
      </c>
      <c r="F220" s="135">
        <f>Primary!H54</f>
        <v>36.887</v>
      </c>
    </row>
    <row r="221" spans="1:6" x14ac:dyDescent="0.25">
      <c r="A221" s="135">
        <f t="shared" si="12"/>
        <v>202021</v>
      </c>
      <c r="B221" s="135" t="s">
        <v>170</v>
      </c>
      <c r="C221" s="135">
        <f>Primary!C55</f>
        <v>3316</v>
      </c>
      <c r="D221" s="135">
        <v>5</v>
      </c>
      <c r="E221" s="135">
        <f t="shared" si="13"/>
        <v>518</v>
      </c>
      <c r="F221" s="135">
        <f>Primary!H55</f>
        <v>4.306</v>
      </c>
    </row>
    <row r="222" spans="1:6" x14ac:dyDescent="0.25">
      <c r="A222" s="135">
        <f>Year</f>
        <v>202021</v>
      </c>
      <c r="B222" s="135" t="s">
        <v>170</v>
      </c>
      <c r="C222" s="135">
        <f>Primary!C12</f>
        <v>2011</v>
      </c>
      <c r="D222" s="135">
        <v>6</v>
      </c>
      <c r="E222" s="135">
        <f>Authcode</f>
        <v>518</v>
      </c>
      <c r="F222" s="135">
        <f>Primary!I12</f>
        <v>40.117079999999959</v>
      </c>
    </row>
    <row r="223" spans="1:6" x14ac:dyDescent="0.25">
      <c r="A223" s="135">
        <f>Year</f>
        <v>202021</v>
      </c>
      <c r="B223" s="135" t="s">
        <v>170</v>
      </c>
      <c r="C223" s="135">
        <f>Primary!C13</f>
        <v>2037</v>
      </c>
      <c r="D223" s="135">
        <v>6</v>
      </c>
      <c r="E223" s="135">
        <f>Authcode</f>
        <v>518</v>
      </c>
      <c r="F223" s="135">
        <f>Primary!I13</f>
        <v>114.96081000000005</v>
      </c>
    </row>
    <row r="224" spans="1:6" x14ac:dyDescent="0.25">
      <c r="A224" s="135">
        <f t="shared" ref="A224:A265" si="14">Year</f>
        <v>202021</v>
      </c>
      <c r="B224" s="135" t="s">
        <v>170</v>
      </c>
      <c r="C224" s="135">
        <f>Primary!C14</f>
        <v>2038</v>
      </c>
      <c r="D224" s="135">
        <v>6</v>
      </c>
      <c r="E224" s="135">
        <f>Authcode</f>
        <v>518</v>
      </c>
      <c r="F224" s="135">
        <f>Primary!I14</f>
        <v>234.63390600000002</v>
      </c>
    </row>
    <row r="225" spans="1:6" x14ac:dyDescent="0.25">
      <c r="A225" s="135">
        <f t="shared" si="14"/>
        <v>202021</v>
      </c>
      <c r="B225" s="135" t="s">
        <v>170</v>
      </c>
      <c r="C225" s="135">
        <f>Primary!C15</f>
        <v>2039</v>
      </c>
      <c r="D225" s="135">
        <v>6</v>
      </c>
      <c r="E225" s="135">
        <f t="shared" ref="E225:E265" si="15">Authcode</f>
        <v>518</v>
      </c>
      <c r="F225" s="135">
        <f>Primary!I15</f>
        <v>343.31292999999994</v>
      </c>
    </row>
    <row r="226" spans="1:6" x14ac:dyDescent="0.25">
      <c r="A226" s="135">
        <f t="shared" si="14"/>
        <v>202021</v>
      </c>
      <c r="B226" s="135" t="s">
        <v>170</v>
      </c>
      <c r="C226" s="135">
        <f>Primary!C16</f>
        <v>2057</v>
      </c>
      <c r="D226" s="135">
        <v>6</v>
      </c>
      <c r="E226" s="135">
        <f t="shared" si="15"/>
        <v>518</v>
      </c>
      <c r="F226" s="135">
        <f>Primary!I16</f>
        <v>109.1405</v>
      </c>
    </row>
    <row r="227" spans="1:6" x14ac:dyDescent="0.25">
      <c r="A227" s="135">
        <f t="shared" si="14"/>
        <v>202021</v>
      </c>
      <c r="B227" s="135" t="s">
        <v>170</v>
      </c>
      <c r="C227" s="135">
        <f>Primary!C17</f>
        <v>2059</v>
      </c>
      <c r="D227" s="135">
        <v>6</v>
      </c>
      <c r="E227" s="135">
        <f t="shared" si="15"/>
        <v>518</v>
      </c>
      <c r="F227" s="135">
        <f>Primary!I17</f>
        <v>358.31574000000001</v>
      </c>
    </row>
    <row r="228" spans="1:6" x14ac:dyDescent="0.25">
      <c r="A228" s="135">
        <f t="shared" si="14"/>
        <v>202021</v>
      </c>
      <c r="B228" s="135" t="s">
        <v>170</v>
      </c>
      <c r="C228" s="135">
        <f>Primary!C18</f>
        <v>2060</v>
      </c>
      <c r="D228" s="135">
        <v>6</v>
      </c>
      <c r="E228" s="135">
        <f t="shared" si="15"/>
        <v>518</v>
      </c>
      <c r="F228" s="135">
        <f>Primary!I18</f>
        <v>404.98922999999996</v>
      </c>
    </row>
    <row r="229" spans="1:6" x14ac:dyDescent="0.25">
      <c r="A229" s="135">
        <f t="shared" si="14"/>
        <v>202021</v>
      </c>
      <c r="B229" s="135" t="s">
        <v>170</v>
      </c>
      <c r="C229" s="135">
        <f>Primary!C19</f>
        <v>2066</v>
      </c>
      <c r="D229" s="135">
        <v>6</v>
      </c>
      <c r="E229" s="135">
        <f t="shared" si="15"/>
        <v>518</v>
      </c>
      <c r="F229" s="135">
        <f>Primary!I19</f>
        <v>183.01217999999994</v>
      </c>
    </row>
    <row r="230" spans="1:6" x14ac:dyDescent="0.25">
      <c r="A230" s="135">
        <f t="shared" si="14"/>
        <v>202021</v>
      </c>
      <c r="B230" s="135" t="s">
        <v>170</v>
      </c>
      <c r="C230" s="135">
        <f>Primary!C20</f>
        <v>2067</v>
      </c>
      <c r="D230" s="135">
        <v>6</v>
      </c>
      <c r="E230" s="135">
        <f t="shared" si="15"/>
        <v>518</v>
      </c>
      <c r="F230" s="135">
        <f>Primary!I20</f>
        <v>44.887239999999991</v>
      </c>
    </row>
    <row r="231" spans="1:6" x14ac:dyDescent="0.25">
      <c r="A231" s="135">
        <f t="shared" si="14"/>
        <v>202021</v>
      </c>
      <c r="B231" s="135" t="s">
        <v>170</v>
      </c>
      <c r="C231" s="135">
        <f>Primary!C21</f>
        <v>2070</v>
      </c>
      <c r="D231" s="135">
        <v>6</v>
      </c>
      <c r="E231" s="135">
        <f t="shared" si="15"/>
        <v>518</v>
      </c>
      <c r="F231" s="135">
        <f>Primary!I21</f>
        <v>-36.900919999999985</v>
      </c>
    </row>
    <row r="232" spans="1:6" x14ac:dyDescent="0.25">
      <c r="A232" s="135">
        <f t="shared" si="14"/>
        <v>202021</v>
      </c>
      <c r="B232" s="135" t="s">
        <v>170</v>
      </c>
      <c r="C232" s="135">
        <f>Primary!C22</f>
        <v>2072</v>
      </c>
      <c r="D232" s="135">
        <v>6</v>
      </c>
      <c r="E232" s="135">
        <f t="shared" si="15"/>
        <v>518</v>
      </c>
      <c r="F232" s="135">
        <f>Primary!I22</f>
        <v>201.81032000000008</v>
      </c>
    </row>
    <row r="233" spans="1:6" x14ac:dyDescent="0.25">
      <c r="A233" s="135">
        <f t="shared" si="14"/>
        <v>202021</v>
      </c>
      <c r="B233" s="135" t="s">
        <v>170</v>
      </c>
      <c r="C233" s="135">
        <f>Primary!C23</f>
        <v>2124</v>
      </c>
      <c r="D233" s="135">
        <v>6</v>
      </c>
      <c r="E233" s="135">
        <f t="shared" si="15"/>
        <v>518</v>
      </c>
      <c r="F233" s="135">
        <f>Primary!I23</f>
        <v>35.432310000000001</v>
      </c>
    </row>
    <row r="234" spans="1:6" x14ac:dyDescent="0.25">
      <c r="A234" s="135">
        <f t="shared" si="14"/>
        <v>202021</v>
      </c>
      <c r="B234" s="135" t="s">
        <v>170</v>
      </c>
      <c r="C234" s="135">
        <f>Primary!C24</f>
        <v>2125</v>
      </c>
      <c r="D234" s="135">
        <v>6</v>
      </c>
      <c r="E234" s="135">
        <f t="shared" si="15"/>
        <v>518</v>
      </c>
      <c r="F234" s="135">
        <f>Primary!I24</f>
        <v>64.858050000000048</v>
      </c>
    </row>
    <row r="235" spans="1:6" x14ac:dyDescent="0.25">
      <c r="A235" s="135">
        <f t="shared" si="14"/>
        <v>202021</v>
      </c>
      <c r="B235" s="135" t="s">
        <v>170</v>
      </c>
      <c r="C235" s="135">
        <f>Primary!C25</f>
        <v>2127</v>
      </c>
      <c r="D235" s="135">
        <v>6</v>
      </c>
      <c r="E235" s="135">
        <f t="shared" si="15"/>
        <v>518</v>
      </c>
      <c r="F235" s="135">
        <f>Primary!I25</f>
        <v>53.644659999999973</v>
      </c>
    </row>
    <row r="236" spans="1:6" x14ac:dyDescent="0.25">
      <c r="A236" s="135">
        <f t="shared" si="14"/>
        <v>202021</v>
      </c>
      <c r="B236" s="135" t="s">
        <v>170</v>
      </c>
      <c r="C236" s="135">
        <f>Primary!C26</f>
        <v>2134</v>
      </c>
      <c r="D236" s="135">
        <v>6</v>
      </c>
      <c r="E236" s="135">
        <f t="shared" si="15"/>
        <v>518</v>
      </c>
      <c r="F236" s="135">
        <f>Primary!I26</f>
        <v>114.62140000000002</v>
      </c>
    </row>
    <row r="237" spans="1:6" x14ac:dyDescent="0.25">
      <c r="A237" s="135">
        <f t="shared" si="14"/>
        <v>202021</v>
      </c>
      <c r="B237" s="135" t="s">
        <v>170</v>
      </c>
      <c r="C237" s="135">
        <f>Primary!C27</f>
        <v>2135</v>
      </c>
      <c r="D237" s="135">
        <v>6</v>
      </c>
      <c r="E237" s="135">
        <f t="shared" si="15"/>
        <v>518</v>
      </c>
      <c r="F237" s="135">
        <f>Primary!I27</f>
        <v>59.683760000000007</v>
      </c>
    </row>
    <row r="238" spans="1:6" x14ac:dyDescent="0.25">
      <c r="A238" s="135">
        <f t="shared" si="14"/>
        <v>202021</v>
      </c>
      <c r="B238" s="135" t="s">
        <v>170</v>
      </c>
      <c r="C238" s="135">
        <f>Primary!C28</f>
        <v>2136</v>
      </c>
      <c r="D238" s="135">
        <v>6</v>
      </c>
      <c r="E238" s="135">
        <f t="shared" si="15"/>
        <v>518</v>
      </c>
      <c r="F238" s="135">
        <f>Primary!I28</f>
        <v>127.69653000000002</v>
      </c>
    </row>
    <row r="239" spans="1:6" x14ac:dyDescent="0.25">
      <c r="A239" s="135">
        <f t="shared" si="14"/>
        <v>202021</v>
      </c>
      <c r="B239" s="135" t="s">
        <v>170</v>
      </c>
      <c r="C239" s="135">
        <f>Primary!C29</f>
        <v>2164</v>
      </c>
      <c r="D239" s="135">
        <v>6</v>
      </c>
      <c r="E239" s="135">
        <f t="shared" si="15"/>
        <v>518</v>
      </c>
      <c r="F239" s="135">
        <f>Primary!I29</f>
        <v>34.222739999999988</v>
      </c>
    </row>
    <row r="240" spans="1:6" x14ac:dyDescent="0.25">
      <c r="A240" s="135">
        <f t="shared" si="14"/>
        <v>202021</v>
      </c>
      <c r="B240" s="135" t="s">
        <v>170</v>
      </c>
      <c r="C240" s="135">
        <f>Primary!C30</f>
        <v>2168</v>
      </c>
      <c r="D240" s="135">
        <v>6</v>
      </c>
      <c r="E240" s="135">
        <f t="shared" si="15"/>
        <v>518</v>
      </c>
      <c r="F240" s="135">
        <f>Primary!I30</f>
        <v>-3.3564200000000128</v>
      </c>
    </row>
    <row r="241" spans="1:6" x14ac:dyDescent="0.25">
      <c r="A241" s="135">
        <f t="shared" si="14"/>
        <v>202021</v>
      </c>
      <c r="B241" s="135" t="s">
        <v>170</v>
      </c>
      <c r="C241" s="135">
        <f>Primary!C31</f>
        <v>2214</v>
      </c>
      <c r="D241" s="135">
        <v>6</v>
      </c>
      <c r="E241" s="135">
        <f t="shared" si="15"/>
        <v>518</v>
      </c>
      <c r="F241" s="135">
        <f>Primary!I31</f>
        <v>56.712790000000005</v>
      </c>
    </row>
    <row r="242" spans="1:6" x14ac:dyDescent="0.25">
      <c r="A242" s="135">
        <f t="shared" si="14"/>
        <v>202021</v>
      </c>
      <c r="B242" s="135" t="s">
        <v>170</v>
      </c>
      <c r="C242" s="135">
        <f>Primary!C32</f>
        <v>2215</v>
      </c>
      <c r="D242" s="135">
        <v>6</v>
      </c>
      <c r="E242" s="135">
        <f t="shared" si="15"/>
        <v>518</v>
      </c>
      <c r="F242" s="135">
        <f>Primary!I32</f>
        <v>74.140070000000009</v>
      </c>
    </row>
    <row r="243" spans="1:6" x14ac:dyDescent="0.25">
      <c r="A243" s="135">
        <f t="shared" si="14"/>
        <v>202021</v>
      </c>
      <c r="B243" s="135" t="s">
        <v>170</v>
      </c>
      <c r="C243" s="135">
        <f>Primary!C33</f>
        <v>2216</v>
      </c>
      <c r="D243" s="135">
        <v>6</v>
      </c>
      <c r="E243" s="135">
        <f t="shared" si="15"/>
        <v>518</v>
      </c>
      <c r="F243" s="135">
        <f>Primary!I33</f>
        <v>113.55940999999997</v>
      </c>
    </row>
    <row r="244" spans="1:6" x14ac:dyDescent="0.25">
      <c r="A244" s="135">
        <f t="shared" si="14"/>
        <v>202021</v>
      </c>
      <c r="B244" s="135" t="s">
        <v>170</v>
      </c>
      <c r="C244" s="135">
        <f>Primary!C34</f>
        <v>2219</v>
      </c>
      <c r="D244" s="135">
        <v>6</v>
      </c>
      <c r="E244" s="135">
        <f t="shared" si="15"/>
        <v>518</v>
      </c>
      <c r="F244" s="135">
        <f>Primary!I34</f>
        <v>82.011839999999992</v>
      </c>
    </row>
    <row r="245" spans="1:6" x14ac:dyDescent="0.25">
      <c r="A245" s="135">
        <f t="shared" si="14"/>
        <v>202021</v>
      </c>
      <c r="B245" s="135" t="s">
        <v>170</v>
      </c>
      <c r="C245" s="135">
        <f>Primary!C35</f>
        <v>2227</v>
      </c>
      <c r="D245" s="135">
        <v>6</v>
      </c>
      <c r="E245" s="135">
        <f t="shared" si="15"/>
        <v>518</v>
      </c>
      <c r="F245" s="135">
        <f>Primary!I35</f>
        <v>189.17359000000008</v>
      </c>
    </row>
    <row r="246" spans="1:6" x14ac:dyDescent="0.25">
      <c r="A246" s="135">
        <f t="shared" si="14"/>
        <v>202021</v>
      </c>
      <c r="B246" s="135" t="s">
        <v>170</v>
      </c>
      <c r="C246" s="135">
        <f>Primary!C36</f>
        <v>2234</v>
      </c>
      <c r="D246" s="135">
        <v>6</v>
      </c>
      <c r="E246" s="135">
        <f t="shared" si="15"/>
        <v>518</v>
      </c>
      <c r="F246" s="135">
        <f>Primary!I36</f>
        <v>58.34565000000002</v>
      </c>
    </row>
    <row r="247" spans="1:6" x14ac:dyDescent="0.25">
      <c r="A247" s="135">
        <f t="shared" si="14"/>
        <v>202021</v>
      </c>
      <c r="B247" s="135" t="s">
        <v>170</v>
      </c>
      <c r="C247" s="135">
        <f>Primary!C37</f>
        <v>2255</v>
      </c>
      <c r="D247" s="135">
        <v>6</v>
      </c>
      <c r="E247" s="135">
        <f t="shared" si="15"/>
        <v>518</v>
      </c>
      <c r="F247" s="135">
        <f>Primary!I37</f>
        <v>122.21082999999996</v>
      </c>
    </row>
    <row r="248" spans="1:6" x14ac:dyDescent="0.25">
      <c r="A248" s="135">
        <f t="shared" si="14"/>
        <v>202021</v>
      </c>
      <c r="B248" s="135" t="s">
        <v>170</v>
      </c>
      <c r="C248" s="135">
        <f>Primary!C38</f>
        <v>2256</v>
      </c>
      <c r="D248" s="135">
        <v>6</v>
      </c>
      <c r="E248" s="135">
        <f t="shared" si="15"/>
        <v>518</v>
      </c>
      <c r="F248" s="135">
        <f>Primary!I38</f>
        <v>127.63443000000005</v>
      </c>
    </row>
    <row r="249" spans="1:6" x14ac:dyDescent="0.25">
      <c r="A249" s="135">
        <f t="shared" si="14"/>
        <v>202021</v>
      </c>
      <c r="B249" s="135" t="s">
        <v>170</v>
      </c>
      <c r="C249" s="135">
        <f>Primary!C39</f>
        <v>2261</v>
      </c>
      <c r="D249" s="135">
        <v>6</v>
      </c>
      <c r="E249" s="135">
        <f t="shared" si="15"/>
        <v>518</v>
      </c>
      <c r="F249" s="135">
        <f>Primary!I39</f>
        <v>89.097940000000008</v>
      </c>
    </row>
    <row r="250" spans="1:6" x14ac:dyDescent="0.25">
      <c r="A250" s="135">
        <f t="shared" si="14"/>
        <v>202021</v>
      </c>
      <c r="B250" s="135" t="s">
        <v>170</v>
      </c>
      <c r="C250" s="135">
        <f>Primary!C40</f>
        <v>2262</v>
      </c>
      <c r="D250" s="135">
        <v>6</v>
      </c>
      <c r="E250" s="135">
        <f t="shared" si="15"/>
        <v>518</v>
      </c>
      <c r="F250" s="135">
        <f>Primary!I40</f>
        <v>72.964349999999982</v>
      </c>
    </row>
    <row r="251" spans="1:6" x14ac:dyDescent="0.25">
      <c r="A251" s="135">
        <f t="shared" si="14"/>
        <v>202021</v>
      </c>
      <c r="B251" s="135" t="s">
        <v>170</v>
      </c>
      <c r="C251" s="135">
        <f>Primary!C41</f>
        <v>2263</v>
      </c>
      <c r="D251" s="135">
        <v>6</v>
      </c>
      <c r="E251" s="135">
        <f t="shared" si="15"/>
        <v>518</v>
      </c>
      <c r="F251" s="135">
        <f>Primary!I41</f>
        <v>51.319920000000039</v>
      </c>
    </row>
    <row r="252" spans="1:6" x14ac:dyDescent="0.25">
      <c r="A252" s="135">
        <f t="shared" si="14"/>
        <v>202021</v>
      </c>
      <c r="B252" s="135" t="s">
        <v>170</v>
      </c>
      <c r="C252" s="135">
        <f>Primary!C42</f>
        <v>2264</v>
      </c>
      <c r="D252" s="135">
        <v>6</v>
      </c>
      <c r="E252" s="135">
        <f t="shared" si="15"/>
        <v>518</v>
      </c>
      <c r="F252" s="135">
        <f>Primary!I42</f>
        <v>299.68621999999999</v>
      </c>
    </row>
    <row r="253" spans="1:6" x14ac:dyDescent="0.25">
      <c r="A253" s="135">
        <f t="shared" si="14"/>
        <v>202021</v>
      </c>
      <c r="B253" s="135" t="s">
        <v>170</v>
      </c>
      <c r="C253" s="135">
        <f>Primary!C43</f>
        <v>2265</v>
      </c>
      <c r="D253" s="135">
        <v>6</v>
      </c>
      <c r="E253" s="135">
        <f t="shared" si="15"/>
        <v>518</v>
      </c>
      <c r="F253" s="135">
        <f>Primary!I43</f>
        <v>137.14917000000003</v>
      </c>
    </row>
    <row r="254" spans="1:6" x14ac:dyDescent="0.25">
      <c r="A254" s="135">
        <f t="shared" si="14"/>
        <v>202021</v>
      </c>
      <c r="B254" s="135" t="s">
        <v>170</v>
      </c>
      <c r="C254" s="135">
        <f>Primary!C44</f>
        <v>2266</v>
      </c>
      <c r="D254" s="135">
        <v>6</v>
      </c>
      <c r="E254" s="135">
        <f t="shared" si="15"/>
        <v>518</v>
      </c>
      <c r="F254" s="135">
        <f>Primary!I44</f>
        <v>-70.649860000000004</v>
      </c>
    </row>
    <row r="255" spans="1:6" x14ac:dyDescent="0.25">
      <c r="A255" s="135">
        <f t="shared" si="14"/>
        <v>202021</v>
      </c>
      <c r="B255" s="135" t="s">
        <v>170</v>
      </c>
      <c r="C255" s="135">
        <f>Primary!C45</f>
        <v>2267</v>
      </c>
      <c r="D255" s="135">
        <v>6</v>
      </c>
      <c r="E255" s="135">
        <f t="shared" si="15"/>
        <v>518</v>
      </c>
      <c r="F255" s="135">
        <f>Primary!I45</f>
        <v>80.331049999999991</v>
      </c>
    </row>
    <row r="256" spans="1:6" x14ac:dyDescent="0.25">
      <c r="A256" s="135">
        <f t="shared" si="14"/>
        <v>202021</v>
      </c>
      <c r="B256" s="135" t="s">
        <v>170</v>
      </c>
      <c r="C256" s="135">
        <f>Primary!C46</f>
        <v>2268</v>
      </c>
      <c r="D256" s="135">
        <v>6</v>
      </c>
      <c r="E256" s="135">
        <f t="shared" si="15"/>
        <v>518</v>
      </c>
      <c r="F256" s="135">
        <f>Primary!I46</f>
        <v>90.542599999999979</v>
      </c>
    </row>
    <row r="257" spans="1:6" x14ac:dyDescent="0.25">
      <c r="A257" s="135">
        <f t="shared" si="14"/>
        <v>202021</v>
      </c>
      <c r="B257" s="135" t="s">
        <v>170</v>
      </c>
      <c r="C257" s="135">
        <f>Primary!C47</f>
        <v>3020</v>
      </c>
      <c r="D257" s="135">
        <v>6</v>
      </c>
      <c r="E257" s="135">
        <f t="shared" si="15"/>
        <v>518</v>
      </c>
      <c r="F257" s="135">
        <f>Primary!I47</f>
        <v>57.396669999999986</v>
      </c>
    </row>
    <row r="258" spans="1:6" x14ac:dyDescent="0.25">
      <c r="A258" s="135">
        <f t="shared" si="14"/>
        <v>202021</v>
      </c>
      <c r="B258" s="135" t="s">
        <v>170</v>
      </c>
      <c r="C258" s="135">
        <f>Primary!C48</f>
        <v>3024</v>
      </c>
      <c r="D258" s="135">
        <v>6</v>
      </c>
      <c r="E258" s="135">
        <f t="shared" si="15"/>
        <v>518</v>
      </c>
      <c r="F258" s="135">
        <f>Primary!I48</f>
        <v>61.191570000000006</v>
      </c>
    </row>
    <row r="259" spans="1:6" x14ac:dyDescent="0.25">
      <c r="A259" s="135">
        <f t="shared" si="14"/>
        <v>202021</v>
      </c>
      <c r="B259" s="135" t="s">
        <v>170</v>
      </c>
      <c r="C259" s="135">
        <f>Primary!C49</f>
        <v>3044</v>
      </c>
      <c r="D259" s="135">
        <v>6</v>
      </c>
      <c r="E259" s="135">
        <f t="shared" si="15"/>
        <v>518</v>
      </c>
      <c r="F259" s="135">
        <f>Primary!I49</f>
        <v>45.858119999999992</v>
      </c>
    </row>
    <row r="260" spans="1:6" x14ac:dyDescent="0.25">
      <c r="A260" s="135">
        <f t="shared" si="14"/>
        <v>202021</v>
      </c>
      <c r="B260" s="135" t="s">
        <v>170</v>
      </c>
      <c r="C260" s="135">
        <f>Primary!C50</f>
        <v>3045</v>
      </c>
      <c r="D260" s="135">
        <v>6</v>
      </c>
      <c r="E260" s="135">
        <f t="shared" si="15"/>
        <v>518</v>
      </c>
      <c r="F260" s="135">
        <f>Primary!I50</f>
        <v>39.435900000000025</v>
      </c>
    </row>
    <row r="261" spans="1:6" x14ac:dyDescent="0.25">
      <c r="A261" s="135">
        <f t="shared" si="14"/>
        <v>202021</v>
      </c>
      <c r="B261" s="135" t="s">
        <v>170</v>
      </c>
      <c r="C261" s="135">
        <f>Primary!C51</f>
        <v>3050</v>
      </c>
      <c r="D261" s="135">
        <v>6</v>
      </c>
      <c r="E261" s="135">
        <f t="shared" si="15"/>
        <v>518</v>
      </c>
      <c r="F261" s="135">
        <f>Primary!I51</f>
        <v>13.489969999999973</v>
      </c>
    </row>
    <row r="262" spans="1:6" x14ac:dyDescent="0.25">
      <c r="A262" s="135">
        <f t="shared" si="14"/>
        <v>202021</v>
      </c>
      <c r="B262" s="135" t="s">
        <v>170</v>
      </c>
      <c r="C262" s="135">
        <f>Primary!C52</f>
        <v>3057</v>
      </c>
      <c r="D262" s="135">
        <v>6</v>
      </c>
      <c r="E262" s="135">
        <f t="shared" si="15"/>
        <v>518</v>
      </c>
      <c r="F262" s="135">
        <f>Primary!I52</f>
        <v>46.952150000000024</v>
      </c>
    </row>
    <row r="263" spans="1:6" x14ac:dyDescent="0.25">
      <c r="A263" s="135">
        <f t="shared" si="14"/>
        <v>202021</v>
      </c>
      <c r="B263" s="135" t="s">
        <v>170</v>
      </c>
      <c r="C263" s="135">
        <f>Primary!C53</f>
        <v>3061</v>
      </c>
      <c r="D263" s="135">
        <v>6</v>
      </c>
      <c r="E263" s="135">
        <f t="shared" si="15"/>
        <v>518</v>
      </c>
      <c r="F263" s="135">
        <f>Primary!I53</f>
        <v>-6.6909099999999748</v>
      </c>
    </row>
    <row r="264" spans="1:6" x14ac:dyDescent="0.25">
      <c r="A264" s="135">
        <f t="shared" si="14"/>
        <v>202021</v>
      </c>
      <c r="B264" s="135" t="s">
        <v>170</v>
      </c>
      <c r="C264" s="135">
        <f>Primary!C54</f>
        <v>3062</v>
      </c>
      <c r="D264" s="135">
        <v>6</v>
      </c>
      <c r="E264" s="135">
        <f t="shared" si="15"/>
        <v>518</v>
      </c>
      <c r="F264" s="135">
        <f>Primary!I54</f>
        <v>101.19322999999999</v>
      </c>
    </row>
    <row r="265" spans="1:6" x14ac:dyDescent="0.25">
      <c r="A265" s="135">
        <f t="shared" si="14"/>
        <v>202021</v>
      </c>
      <c r="B265" s="135" t="s">
        <v>170</v>
      </c>
      <c r="C265" s="135">
        <f>Primary!C55</f>
        <v>3316</v>
      </c>
      <c r="D265" s="135">
        <v>6</v>
      </c>
      <c r="E265" s="135">
        <f t="shared" si="15"/>
        <v>518</v>
      </c>
      <c r="F265" s="135">
        <f>Primary!I55</f>
        <v>60.229810000000001</v>
      </c>
    </row>
    <row r="266" spans="1:6" x14ac:dyDescent="0.25">
      <c r="A266" s="135">
        <f t="shared" ref="A266:A309" si="16">Year</f>
        <v>202021</v>
      </c>
      <c r="B266" s="135" t="s">
        <v>170</v>
      </c>
      <c r="C266" s="135">
        <f>Primary!C12</f>
        <v>2011</v>
      </c>
      <c r="D266" s="135">
        <v>7</v>
      </c>
      <c r="E266" s="135">
        <f t="shared" ref="E266:E309" si="17">Authcode</f>
        <v>518</v>
      </c>
      <c r="F266" s="136">
        <f>Primary!J12</f>
        <v>890.93478485897015</v>
      </c>
    </row>
    <row r="267" spans="1:6" x14ac:dyDescent="0.25">
      <c r="A267" s="135">
        <f t="shared" si="16"/>
        <v>202021</v>
      </c>
      <c r="B267" s="135" t="s">
        <v>170</v>
      </c>
      <c r="C267" s="135">
        <f>Primary!C13</f>
        <v>2037</v>
      </c>
      <c r="D267" s="135">
        <v>7</v>
      </c>
      <c r="E267" s="135">
        <f t="shared" si="17"/>
        <v>518</v>
      </c>
      <c r="F267" s="136">
        <f>Primary!J13</f>
        <v>797.41474264430201</v>
      </c>
    </row>
    <row r="268" spans="1:6" x14ac:dyDescent="0.25">
      <c r="A268" s="135">
        <f t="shared" si="16"/>
        <v>202021</v>
      </c>
      <c r="B268" s="135" t="s">
        <v>170</v>
      </c>
      <c r="C268" s="135">
        <f>Primary!C14</f>
        <v>2038</v>
      </c>
      <c r="D268" s="135">
        <v>7</v>
      </c>
      <c r="E268" s="135">
        <f t="shared" si="17"/>
        <v>518</v>
      </c>
      <c r="F268" s="136">
        <f>Primary!J14</f>
        <v>2115.5681668453235</v>
      </c>
    </row>
    <row r="269" spans="1:6" x14ac:dyDescent="0.25">
      <c r="A269" s="135">
        <f t="shared" si="16"/>
        <v>202021</v>
      </c>
      <c r="B269" s="135" t="s">
        <v>170</v>
      </c>
      <c r="C269" s="135">
        <f>Primary!C15</f>
        <v>2039</v>
      </c>
      <c r="D269" s="135">
        <v>7</v>
      </c>
      <c r="E269" s="135">
        <f t="shared" si="17"/>
        <v>518</v>
      </c>
      <c r="F269" s="136">
        <f>Primary!J15</f>
        <v>2408.1293007796066</v>
      </c>
    </row>
    <row r="270" spans="1:6" x14ac:dyDescent="0.25">
      <c r="A270" s="135">
        <f t="shared" si="16"/>
        <v>202021</v>
      </c>
      <c r="B270" s="135" t="s">
        <v>170</v>
      </c>
      <c r="C270" s="135">
        <f>Primary!C16</f>
        <v>2057</v>
      </c>
      <c r="D270" s="135">
        <v>7</v>
      </c>
      <c r="E270" s="135">
        <f t="shared" si="17"/>
        <v>518</v>
      </c>
      <c r="F270" s="136">
        <f>Primary!J16</f>
        <v>653.58906050278154</v>
      </c>
    </row>
    <row r="271" spans="1:6" x14ac:dyDescent="0.25">
      <c r="A271" s="135">
        <f t="shared" si="16"/>
        <v>202021</v>
      </c>
      <c r="B271" s="135" t="s">
        <v>170</v>
      </c>
      <c r="C271" s="135">
        <f>Primary!C17</f>
        <v>2059</v>
      </c>
      <c r="D271" s="135">
        <v>7</v>
      </c>
      <c r="E271" s="135">
        <f t="shared" si="17"/>
        <v>518</v>
      </c>
      <c r="F271" s="136">
        <f>Primary!J17</f>
        <v>1737.124525485408</v>
      </c>
    </row>
    <row r="272" spans="1:6" x14ac:dyDescent="0.25">
      <c r="A272" s="135">
        <f t="shared" si="16"/>
        <v>202021</v>
      </c>
      <c r="B272" s="135" t="s">
        <v>170</v>
      </c>
      <c r="C272" s="135">
        <f>Primary!C18</f>
        <v>2060</v>
      </c>
      <c r="D272" s="135">
        <v>7</v>
      </c>
      <c r="E272" s="135">
        <f t="shared" si="17"/>
        <v>518</v>
      </c>
      <c r="F272" s="136">
        <f>Primary!J18</f>
        <v>1938.9647291120336</v>
      </c>
    </row>
    <row r="273" spans="1:6" x14ac:dyDescent="0.25">
      <c r="A273" s="135">
        <f t="shared" si="16"/>
        <v>202021</v>
      </c>
      <c r="B273" s="135" t="s">
        <v>170</v>
      </c>
      <c r="C273" s="135">
        <f>Primary!C19</f>
        <v>2066</v>
      </c>
      <c r="D273" s="135">
        <v>7</v>
      </c>
      <c r="E273" s="135">
        <f t="shared" si="17"/>
        <v>518</v>
      </c>
      <c r="F273" s="136">
        <f>Primary!J19</f>
        <v>1762.8449070090737</v>
      </c>
    </row>
    <row r="274" spans="1:6" x14ac:dyDescent="0.25">
      <c r="A274" s="135">
        <f t="shared" si="16"/>
        <v>202021</v>
      </c>
      <c r="B274" s="135" t="s">
        <v>170</v>
      </c>
      <c r="C274" s="135">
        <f>Primary!C20</f>
        <v>2067</v>
      </c>
      <c r="D274" s="135">
        <v>7</v>
      </c>
      <c r="E274" s="135">
        <f t="shared" si="17"/>
        <v>518</v>
      </c>
      <c r="F274" s="136">
        <f>Primary!J20</f>
        <v>689.8241309517233</v>
      </c>
    </row>
    <row r="275" spans="1:6" x14ac:dyDescent="0.25">
      <c r="A275" s="135">
        <f t="shared" si="16"/>
        <v>202021</v>
      </c>
      <c r="B275" s="135" t="s">
        <v>170</v>
      </c>
      <c r="C275" s="135">
        <f>Primary!C21</f>
        <v>2070</v>
      </c>
      <c r="D275" s="135">
        <v>7</v>
      </c>
      <c r="E275" s="135">
        <f t="shared" si="17"/>
        <v>518</v>
      </c>
      <c r="F275" s="136">
        <f>Primary!J21</f>
        <v>249.44534599484325</v>
      </c>
    </row>
    <row r="276" spans="1:6" x14ac:dyDescent="0.25">
      <c r="A276" s="135">
        <f t="shared" si="16"/>
        <v>202021</v>
      </c>
      <c r="B276" s="135" t="s">
        <v>170</v>
      </c>
      <c r="C276" s="135">
        <f>Primary!C22</f>
        <v>2072</v>
      </c>
      <c r="D276" s="135">
        <v>7</v>
      </c>
      <c r="E276" s="135">
        <f t="shared" si="17"/>
        <v>518</v>
      </c>
      <c r="F276" s="136">
        <f>Primary!J22</f>
        <v>1547.8135267033274</v>
      </c>
    </row>
    <row r="277" spans="1:6" x14ac:dyDescent="0.25">
      <c r="A277" s="135">
        <f t="shared" si="16"/>
        <v>202021</v>
      </c>
      <c r="B277" s="135" t="s">
        <v>170</v>
      </c>
      <c r="C277" s="135">
        <f>Primary!C23</f>
        <v>2124</v>
      </c>
      <c r="D277" s="135">
        <v>7</v>
      </c>
      <c r="E277" s="135">
        <f t="shared" si="17"/>
        <v>518</v>
      </c>
      <c r="F277" s="136">
        <f>Primary!J23</f>
        <v>358.59012132348812</v>
      </c>
    </row>
    <row r="278" spans="1:6" x14ac:dyDescent="0.25">
      <c r="A278" s="135">
        <f t="shared" si="16"/>
        <v>202021</v>
      </c>
      <c r="B278" s="135" t="s">
        <v>170</v>
      </c>
      <c r="C278" s="135">
        <f>Primary!C24</f>
        <v>2125</v>
      </c>
      <c r="D278" s="135">
        <v>7</v>
      </c>
      <c r="E278" s="135">
        <f t="shared" si="17"/>
        <v>518</v>
      </c>
      <c r="F278" s="136">
        <f>Primary!J24</f>
        <v>769.72076133465578</v>
      </c>
    </row>
    <row r="279" spans="1:6" x14ac:dyDescent="0.25">
      <c r="A279" s="135">
        <f t="shared" si="16"/>
        <v>202021</v>
      </c>
      <c r="B279" s="135" t="s">
        <v>170</v>
      </c>
      <c r="C279" s="135">
        <f>Primary!C25</f>
        <v>2127</v>
      </c>
      <c r="D279" s="135">
        <v>7</v>
      </c>
      <c r="E279" s="135">
        <f t="shared" si="17"/>
        <v>518</v>
      </c>
      <c r="F279" s="136">
        <f>Primary!J25</f>
        <v>354.58700764203479</v>
      </c>
    </row>
    <row r="280" spans="1:6" x14ac:dyDescent="0.25">
      <c r="A280" s="135">
        <f t="shared" si="16"/>
        <v>202021</v>
      </c>
      <c r="B280" s="135" t="s">
        <v>170</v>
      </c>
      <c r="C280" s="135">
        <f>Primary!C26</f>
        <v>2134</v>
      </c>
      <c r="D280" s="135">
        <v>7</v>
      </c>
      <c r="E280" s="135">
        <f t="shared" si="17"/>
        <v>518</v>
      </c>
      <c r="F280" s="136">
        <f>Primary!J26</f>
        <v>1167.1942621168296</v>
      </c>
    </row>
    <row r="281" spans="1:6" x14ac:dyDescent="0.25">
      <c r="A281" s="135">
        <f t="shared" si="16"/>
        <v>202021</v>
      </c>
      <c r="B281" s="135" t="s">
        <v>170</v>
      </c>
      <c r="C281" s="135">
        <f>Primary!C27</f>
        <v>2135</v>
      </c>
      <c r="D281" s="135">
        <v>7</v>
      </c>
      <c r="E281" s="135">
        <f t="shared" si="17"/>
        <v>518</v>
      </c>
      <c r="F281" s="136">
        <f>Primary!J27</f>
        <v>273.67903058403317</v>
      </c>
    </row>
    <row r="282" spans="1:6" x14ac:dyDescent="0.25">
      <c r="A282" s="135">
        <f t="shared" si="16"/>
        <v>202021</v>
      </c>
      <c r="B282" s="135" t="s">
        <v>170</v>
      </c>
      <c r="C282" s="135">
        <f>Primary!C28</f>
        <v>2136</v>
      </c>
      <c r="D282" s="135">
        <v>7</v>
      </c>
      <c r="E282" s="135">
        <f t="shared" si="17"/>
        <v>518</v>
      </c>
      <c r="F282" s="136">
        <f>Primary!J28</f>
        <v>878.02791005051847</v>
      </c>
    </row>
    <row r="283" spans="1:6" x14ac:dyDescent="0.25">
      <c r="A283" s="135">
        <f t="shared" si="16"/>
        <v>202021</v>
      </c>
      <c r="B283" s="135" t="s">
        <v>170</v>
      </c>
      <c r="C283" s="135">
        <f>Primary!C29</f>
        <v>2164</v>
      </c>
      <c r="D283" s="135">
        <v>7</v>
      </c>
      <c r="E283" s="135">
        <f t="shared" si="17"/>
        <v>518</v>
      </c>
      <c r="F283" s="136">
        <f>Primary!J29</f>
        <v>302.35676209003248</v>
      </c>
    </row>
    <row r="284" spans="1:6" x14ac:dyDescent="0.25">
      <c r="A284" s="135">
        <f t="shared" si="16"/>
        <v>202021</v>
      </c>
      <c r="B284" s="135" t="s">
        <v>170</v>
      </c>
      <c r="C284" s="135">
        <f>Primary!C30</f>
        <v>2168</v>
      </c>
      <c r="D284" s="135">
        <v>7</v>
      </c>
      <c r="E284" s="135">
        <f t="shared" si="17"/>
        <v>518</v>
      </c>
      <c r="F284" s="136">
        <f>Primary!J30</f>
        <v>233.05556292424171</v>
      </c>
    </row>
    <row r="285" spans="1:6" x14ac:dyDescent="0.25">
      <c r="A285" s="135">
        <f t="shared" si="16"/>
        <v>202021</v>
      </c>
      <c r="B285" s="135" t="s">
        <v>170</v>
      </c>
      <c r="C285" s="135">
        <f>Primary!C31</f>
        <v>2214</v>
      </c>
      <c r="D285" s="135">
        <v>7</v>
      </c>
      <c r="E285" s="135">
        <f t="shared" si="17"/>
        <v>518</v>
      </c>
      <c r="F285" s="136">
        <f>Primary!J31</f>
        <v>229.35711619239152</v>
      </c>
    </row>
    <row r="286" spans="1:6" x14ac:dyDescent="0.25">
      <c r="A286" s="135">
        <f t="shared" si="16"/>
        <v>202021</v>
      </c>
      <c r="B286" s="135" t="s">
        <v>170</v>
      </c>
      <c r="C286" s="135">
        <f>Primary!C32</f>
        <v>2215</v>
      </c>
      <c r="D286" s="135">
        <v>7</v>
      </c>
      <c r="E286" s="135">
        <f t="shared" si="17"/>
        <v>518</v>
      </c>
      <c r="F286" s="136">
        <f>Primary!J32</f>
        <v>248.90247739734434</v>
      </c>
    </row>
    <row r="287" spans="1:6" x14ac:dyDescent="0.25">
      <c r="A287" s="135">
        <f t="shared" si="16"/>
        <v>202021</v>
      </c>
      <c r="B287" s="135" t="s">
        <v>170</v>
      </c>
      <c r="C287" s="135">
        <f>Primary!C33</f>
        <v>2216</v>
      </c>
      <c r="D287" s="135">
        <v>7</v>
      </c>
      <c r="E287" s="135">
        <f t="shared" si="17"/>
        <v>518</v>
      </c>
      <c r="F287" s="136">
        <f>Primary!J33</f>
        <v>502.2426842734713</v>
      </c>
    </row>
    <row r="288" spans="1:6" x14ac:dyDescent="0.25">
      <c r="A288" s="135">
        <f t="shared" si="16"/>
        <v>202021</v>
      </c>
      <c r="B288" s="135" t="s">
        <v>170</v>
      </c>
      <c r="C288" s="135">
        <f>Primary!C34</f>
        <v>2219</v>
      </c>
      <c r="D288" s="135">
        <v>7</v>
      </c>
      <c r="E288" s="135">
        <f t="shared" si="17"/>
        <v>518</v>
      </c>
      <c r="F288" s="136">
        <f>Primary!J34</f>
        <v>267.85843309922774</v>
      </c>
    </row>
    <row r="289" spans="1:6" x14ac:dyDescent="0.25">
      <c r="A289" s="135">
        <f t="shared" si="16"/>
        <v>202021</v>
      </c>
      <c r="B289" s="135" t="s">
        <v>170</v>
      </c>
      <c r="C289" s="135">
        <f>Primary!C35</f>
        <v>2227</v>
      </c>
      <c r="D289" s="135">
        <v>7</v>
      </c>
      <c r="E289" s="135">
        <f t="shared" si="17"/>
        <v>518</v>
      </c>
      <c r="F289" s="136">
        <f>Primary!J35</f>
        <v>1453.9819533864891</v>
      </c>
    </row>
    <row r="290" spans="1:6" x14ac:dyDescent="0.25">
      <c r="A290" s="135">
        <f t="shared" si="16"/>
        <v>202021</v>
      </c>
      <c r="B290" s="135" t="s">
        <v>170</v>
      </c>
      <c r="C290" s="135">
        <f>Primary!C36</f>
        <v>2234</v>
      </c>
      <c r="D290" s="135">
        <v>7</v>
      </c>
      <c r="E290" s="135">
        <f t="shared" si="17"/>
        <v>518</v>
      </c>
      <c r="F290" s="136">
        <f>Primary!J36</f>
        <v>651.9447426694793</v>
      </c>
    </row>
    <row r="291" spans="1:6" x14ac:dyDescent="0.25">
      <c r="A291" s="135">
        <f t="shared" si="16"/>
        <v>202021</v>
      </c>
      <c r="B291" s="135" t="s">
        <v>170</v>
      </c>
      <c r="C291" s="135">
        <f>Primary!C37</f>
        <v>2255</v>
      </c>
      <c r="D291" s="135">
        <v>7</v>
      </c>
      <c r="E291" s="135">
        <f t="shared" si="17"/>
        <v>518</v>
      </c>
      <c r="F291" s="136">
        <f>Primary!J37</f>
        <v>798.98317155903396</v>
      </c>
    </row>
    <row r="292" spans="1:6" x14ac:dyDescent="0.25">
      <c r="A292" s="135">
        <f t="shared" si="16"/>
        <v>202021</v>
      </c>
      <c r="B292" s="135" t="s">
        <v>170</v>
      </c>
      <c r="C292" s="135">
        <f>Primary!C38</f>
        <v>2256</v>
      </c>
      <c r="D292" s="135">
        <v>7</v>
      </c>
      <c r="E292" s="135">
        <f t="shared" si="17"/>
        <v>518</v>
      </c>
      <c r="F292" s="136">
        <f>Primary!J38</f>
        <v>1072.4259159898845</v>
      </c>
    </row>
    <row r="293" spans="1:6" x14ac:dyDescent="0.25">
      <c r="A293" s="135">
        <f t="shared" si="16"/>
        <v>202021</v>
      </c>
      <c r="B293" s="135" t="s">
        <v>170</v>
      </c>
      <c r="C293" s="135">
        <f>Primary!C39</f>
        <v>2261</v>
      </c>
      <c r="D293" s="135">
        <v>7</v>
      </c>
      <c r="E293" s="135">
        <f t="shared" si="17"/>
        <v>518</v>
      </c>
      <c r="F293" s="136">
        <f>Primary!J39</f>
        <v>441.28188866106018</v>
      </c>
    </row>
    <row r="294" spans="1:6" x14ac:dyDescent="0.25">
      <c r="A294" s="135">
        <f t="shared" si="16"/>
        <v>202021</v>
      </c>
      <c r="B294" s="135" t="s">
        <v>170</v>
      </c>
      <c r="C294" s="135">
        <f>Primary!C40</f>
        <v>2262</v>
      </c>
      <c r="D294" s="135">
        <v>7</v>
      </c>
      <c r="E294" s="135">
        <f t="shared" si="17"/>
        <v>518</v>
      </c>
      <c r="F294" s="136">
        <f>Primary!J40</f>
        <v>441.43245720885386</v>
      </c>
    </row>
    <row r="295" spans="1:6" x14ac:dyDescent="0.25">
      <c r="A295" s="135">
        <f t="shared" si="16"/>
        <v>202021</v>
      </c>
      <c r="B295" s="135" t="s">
        <v>170</v>
      </c>
      <c r="C295" s="135">
        <f>Primary!C41</f>
        <v>2263</v>
      </c>
      <c r="D295" s="135">
        <v>7</v>
      </c>
      <c r="E295" s="135">
        <f t="shared" si="17"/>
        <v>518</v>
      </c>
      <c r="F295" s="136">
        <f>Primary!J41</f>
        <v>645.33787770669994</v>
      </c>
    </row>
    <row r="296" spans="1:6" x14ac:dyDescent="0.25">
      <c r="A296" s="135">
        <f t="shared" si="16"/>
        <v>202021</v>
      </c>
      <c r="B296" s="135" t="s">
        <v>170</v>
      </c>
      <c r="C296" s="135">
        <f>Primary!C42</f>
        <v>2264</v>
      </c>
      <c r="D296" s="135">
        <v>7</v>
      </c>
      <c r="E296" s="135">
        <f t="shared" si="17"/>
        <v>518</v>
      </c>
      <c r="F296" s="136">
        <f>Primary!J42</f>
        <v>1454.3533435435738</v>
      </c>
    </row>
    <row r="297" spans="1:6" x14ac:dyDescent="0.25">
      <c r="A297" s="135">
        <f t="shared" si="16"/>
        <v>202021</v>
      </c>
      <c r="B297" s="135" t="s">
        <v>170</v>
      </c>
      <c r="C297" s="135">
        <f>Primary!C43</f>
        <v>2265</v>
      </c>
      <c r="D297" s="135">
        <v>7</v>
      </c>
      <c r="E297" s="135">
        <f t="shared" si="17"/>
        <v>518</v>
      </c>
      <c r="F297" s="136">
        <f>Primary!J43</f>
        <v>1787.2236085210823</v>
      </c>
    </row>
    <row r="298" spans="1:6" x14ac:dyDescent="0.25">
      <c r="A298" s="135">
        <f t="shared" si="16"/>
        <v>202021</v>
      </c>
      <c r="B298" s="135" t="s">
        <v>170</v>
      </c>
      <c r="C298" s="135">
        <f>Primary!C44</f>
        <v>2266</v>
      </c>
      <c r="D298" s="135">
        <v>7</v>
      </c>
      <c r="E298" s="135">
        <f t="shared" si="17"/>
        <v>518</v>
      </c>
      <c r="F298" s="136">
        <f>Primary!J44</f>
        <v>840.43110415065098</v>
      </c>
    </row>
    <row r="299" spans="1:6" x14ac:dyDescent="0.25">
      <c r="A299" s="135">
        <f t="shared" si="16"/>
        <v>202021</v>
      </c>
      <c r="B299" s="135" t="s">
        <v>170</v>
      </c>
      <c r="C299" s="135">
        <f>Primary!C45</f>
        <v>2267</v>
      </c>
      <c r="D299" s="135">
        <v>7</v>
      </c>
      <c r="E299" s="135">
        <f t="shared" si="17"/>
        <v>518</v>
      </c>
      <c r="F299" s="136">
        <f>Primary!J45</f>
        <v>567.32222094424958</v>
      </c>
    </row>
    <row r="300" spans="1:6" x14ac:dyDescent="0.25">
      <c r="A300" s="135">
        <f t="shared" si="16"/>
        <v>202021</v>
      </c>
      <c r="B300" s="135" t="s">
        <v>170</v>
      </c>
      <c r="C300" s="135">
        <f>Primary!C46</f>
        <v>2268</v>
      </c>
      <c r="D300" s="135">
        <v>7</v>
      </c>
      <c r="E300" s="135">
        <f t="shared" si="17"/>
        <v>518</v>
      </c>
      <c r="F300" s="136">
        <f>Primary!J46</f>
        <v>425.79076433890668</v>
      </c>
    </row>
    <row r="301" spans="1:6" x14ac:dyDescent="0.25">
      <c r="A301" s="135">
        <f t="shared" si="16"/>
        <v>202021</v>
      </c>
      <c r="B301" s="135" t="s">
        <v>170</v>
      </c>
      <c r="C301" s="135">
        <f>Primary!C47</f>
        <v>3020</v>
      </c>
      <c r="D301" s="135">
        <v>7</v>
      </c>
      <c r="E301" s="135">
        <f t="shared" si="17"/>
        <v>518</v>
      </c>
      <c r="F301" s="136">
        <f>Primary!J47</f>
        <v>364.01432901639436</v>
      </c>
    </row>
    <row r="302" spans="1:6" x14ac:dyDescent="0.25">
      <c r="A302" s="135">
        <f t="shared" si="16"/>
        <v>202021</v>
      </c>
      <c r="B302" s="135" t="s">
        <v>170</v>
      </c>
      <c r="C302" s="135">
        <f>Primary!C48</f>
        <v>3024</v>
      </c>
      <c r="D302" s="135">
        <v>7</v>
      </c>
      <c r="E302" s="135">
        <f t="shared" si="17"/>
        <v>518</v>
      </c>
      <c r="F302" s="136">
        <f>Primary!J48</f>
        <v>419.6446843193184</v>
      </c>
    </row>
    <row r="303" spans="1:6" x14ac:dyDescent="0.25">
      <c r="A303" s="135">
        <f t="shared" si="16"/>
        <v>202021</v>
      </c>
      <c r="B303" s="135" t="s">
        <v>170</v>
      </c>
      <c r="C303" s="135">
        <f>Primary!C49</f>
        <v>3044</v>
      </c>
      <c r="D303" s="135">
        <v>7</v>
      </c>
      <c r="E303" s="135">
        <f t="shared" si="17"/>
        <v>518</v>
      </c>
      <c r="F303" s="136">
        <f>Primary!J49</f>
        <v>318.60648439057428</v>
      </c>
    </row>
    <row r="304" spans="1:6" x14ac:dyDescent="0.25">
      <c r="A304" s="135">
        <f t="shared" si="16"/>
        <v>202021</v>
      </c>
      <c r="B304" s="135" t="s">
        <v>170</v>
      </c>
      <c r="C304" s="135">
        <f>Primary!C50</f>
        <v>3045</v>
      </c>
      <c r="D304" s="135">
        <v>7</v>
      </c>
      <c r="E304" s="135">
        <f t="shared" si="17"/>
        <v>518</v>
      </c>
      <c r="F304" s="136">
        <f>Primary!J50</f>
        <v>485.38832037922543</v>
      </c>
    </row>
    <row r="305" spans="1:6" x14ac:dyDescent="0.25">
      <c r="A305" s="135">
        <f t="shared" si="16"/>
        <v>202021</v>
      </c>
      <c r="B305" s="135" t="s">
        <v>170</v>
      </c>
      <c r="C305" s="135">
        <f>Primary!C51</f>
        <v>3050</v>
      </c>
      <c r="D305" s="135">
        <v>7</v>
      </c>
      <c r="E305" s="135">
        <f t="shared" si="17"/>
        <v>518</v>
      </c>
      <c r="F305" s="136">
        <f>Primary!J51</f>
        <v>517.15667456736469</v>
      </c>
    </row>
    <row r="306" spans="1:6" x14ac:dyDescent="0.25">
      <c r="A306" s="135">
        <f t="shared" si="16"/>
        <v>202021</v>
      </c>
      <c r="B306" s="135" t="s">
        <v>170</v>
      </c>
      <c r="C306" s="135">
        <f>Primary!C52</f>
        <v>3057</v>
      </c>
      <c r="D306" s="135">
        <v>7</v>
      </c>
      <c r="E306" s="135">
        <f t="shared" si="17"/>
        <v>518</v>
      </c>
      <c r="F306" s="136">
        <f>Primary!J52</f>
        <v>367.92154417229187</v>
      </c>
    </row>
    <row r="307" spans="1:6" x14ac:dyDescent="0.25">
      <c r="A307" s="135">
        <f t="shared" si="16"/>
        <v>202021</v>
      </c>
      <c r="B307" s="135" t="s">
        <v>170</v>
      </c>
      <c r="C307" s="135">
        <f>Primary!C53</f>
        <v>3061</v>
      </c>
      <c r="D307" s="135">
        <v>7</v>
      </c>
      <c r="E307" s="135">
        <f t="shared" si="17"/>
        <v>518</v>
      </c>
      <c r="F307" s="136">
        <f>Primary!J53</f>
        <v>308.34412898600164</v>
      </c>
    </row>
    <row r="308" spans="1:6" x14ac:dyDescent="0.25">
      <c r="A308" s="135">
        <f t="shared" si="16"/>
        <v>202021</v>
      </c>
      <c r="B308" s="135" t="s">
        <v>170</v>
      </c>
      <c r="C308" s="135">
        <f>Primary!C54</f>
        <v>3062</v>
      </c>
      <c r="D308" s="135">
        <v>7</v>
      </c>
      <c r="E308" s="135">
        <f t="shared" si="17"/>
        <v>518</v>
      </c>
      <c r="F308" s="136">
        <f>Primary!J54</f>
        <v>503.53474264946038</v>
      </c>
    </row>
    <row r="309" spans="1:6" x14ac:dyDescent="0.25">
      <c r="A309" s="135">
        <f t="shared" si="16"/>
        <v>202021</v>
      </c>
      <c r="B309" s="135" t="s">
        <v>170</v>
      </c>
      <c r="C309" s="135">
        <f>Primary!C55</f>
        <v>3316</v>
      </c>
      <c r="D309" s="135">
        <v>7</v>
      </c>
      <c r="E309" s="135">
        <f t="shared" si="17"/>
        <v>518</v>
      </c>
      <c r="F309" s="136">
        <f>Primary!J55</f>
        <v>459.95094577045836</v>
      </c>
    </row>
    <row r="310" spans="1:6" x14ac:dyDescent="0.25">
      <c r="A310" s="135">
        <f t="shared" ref="A310:A331" si="18">Year</f>
        <v>202021</v>
      </c>
      <c r="B310" s="135" t="s">
        <v>170</v>
      </c>
      <c r="C310" s="135">
        <f>Primary!C12</f>
        <v>2011</v>
      </c>
      <c r="D310" s="135">
        <v>8</v>
      </c>
      <c r="E310" s="135">
        <f t="shared" ref="E310:E332" si="19">Authcode</f>
        <v>518</v>
      </c>
      <c r="F310" s="136">
        <f>Primary!K12</f>
        <v>205.94810202961492</v>
      </c>
    </row>
    <row r="311" spans="1:6" x14ac:dyDescent="0.25">
      <c r="A311" s="135">
        <f t="shared" si="18"/>
        <v>202021</v>
      </c>
      <c r="B311" s="135" t="s">
        <v>170</v>
      </c>
      <c r="C311" s="135">
        <f>Primary!C13</f>
        <v>2037</v>
      </c>
      <c r="D311" s="135">
        <v>8</v>
      </c>
      <c r="E311" s="135">
        <f t="shared" si="19"/>
        <v>518</v>
      </c>
      <c r="F311" s="136">
        <f>Primary!K13</f>
        <v>163.62490001253417</v>
      </c>
    </row>
    <row r="312" spans="1:6" x14ac:dyDescent="0.25">
      <c r="A312" s="135">
        <f t="shared" si="18"/>
        <v>202021</v>
      </c>
      <c r="B312" s="135" t="s">
        <v>170</v>
      </c>
      <c r="C312" s="135">
        <f>Primary!C14</f>
        <v>2038</v>
      </c>
      <c r="D312" s="135">
        <v>8</v>
      </c>
      <c r="E312" s="135">
        <f t="shared" si="19"/>
        <v>518</v>
      </c>
      <c r="F312" s="136">
        <f>Primary!K14</f>
        <v>696.7015589929963</v>
      </c>
    </row>
    <row r="313" spans="1:6" x14ac:dyDescent="0.25">
      <c r="A313" s="135">
        <f t="shared" si="18"/>
        <v>202021</v>
      </c>
      <c r="B313" s="135" t="s">
        <v>170</v>
      </c>
      <c r="C313" s="135">
        <f>Primary!C15</f>
        <v>2039</v>
      </c>
      <c r="D313" s="135">
        <v>8</v>
      </c>
      <c r="E313" s="135">
        <f t="shared" si="19"/>
        <v>518</v>
      </c>
      <c r="F313" s="136">
        <f>Primary!K15</f>
        <v>591.04851740220658</v>
      </c>
    </row>
    <row r="314" spans="1:6" x14ac:dyDescent="0.25">
      <c r="A314" s="135">
        <f t="shared" si="18"/>
        <v>202021</v>
      </c>
      <c r="B314" s="135" t="s">
        <v>170</v>
      </c>
      <c r="C314" s="135">
        <f>Primary!C16</f>
        <v>2057</v>
      </c>
      <c r="D314" s="135">
        <v>8</v>
      </c>
      <c r="E314" s="135">
        <f t="shared" si="19"/>
        <v>518</v>
      </c>
      <c r="F314" s="136">
        <f>Primary!K16</f>
        <v>127.61610984621549</v>
      </c>
    </row>
    <row r="315" spans="1:6" x14ac:dyDescent="0.25">
      <c r="A315" s="135">
        <f t="shared" si="18"/>
        <v>202021</v>
      </c>
      <c r="B315" s="135" t="s">
        <v>170</v>
      </c>
      <c r="C315" s="135">
        <f>Primary!C17</f>
        <v>2059</v>
      </c>
      <c r="D315" s="135">
        <v>8</v>
      </c>
      <c r="E315" s="135">
        <f t="shared" si="19"/>
        <v>518</v>
      </c>
      <c r="F315" s="136">
        <f>Primary!K17</f>
        <v>456.07652640131136</v>
      </c>
    </row>
    <row r="316" spans="1:6" x14ac:dyDescent="0.25">
      <c r="A316" s="135">
        <f t="shared" si="18"/>
        <v>202021</v>
      </c>
      <c r="B316" s="135" t="s">
        <v>170</v>
      </c>
      <c r="C316" s="135">
        <f>Primary!C18</f>
        <v>2060</v>
      </c>
      <c r="D316" s="135">
        <v>8</v>
      </c>
      <c r="E316" s="135">
        <f t="shared" si="19"/>
        <v>518</v>
      </c>
      <c r="F316" s="136">
        <f>Primary!K18</f>
        <v>516.26445326711701</v>
      </c>
    </row>
    <row r="317" spans="1:6" x14ac:dyDescent="0.25">
      <c r="A317" s="135">
        <f t="shared" si="18"/>
        <v>202021</v>
      </c>
      <c r="B317" s="135" t="s">
        <v>170</v>
      </c>
      <c r="C317" s="135">
        <f>Primary!C19</f>
        <v>2066</v>
      </c>
      <c r="D317" s="135">
        <v>8</v>
      </c>
      <c r="E317" s="135">
        <f t="shared" si="19"/>
        <v>518</v>
      </c>
      <c r="F317" s="136">
        <f>Primary!K19</f>
        <v>353.98330034326239</v>
      </c>
    </row>
    <row r="318" spans="1:6" x14ac:dyDescent="0.25">
      <c r="A318" s="135">
        <f t="shared" si="18"/>
        <v>202021</v>
      </c>
      <c r="B318" s="135" t="s">
        <v>170</v>
      </c>
      <c r="C318" s="135">
        <f>Primary!C20</f>
        <v>2067</v>
      </c>
      <c r="D318" s="135">
        <v>8</v>
      </c>
      <c r="E318" s="135">
        <f t="shared" si="19"/>
        <v>518</v>
      </c>
      <c r="F318" s="136">
        <f>Primary!K20</f>
        <v>143.89693585037344</v>
      </c>
    </row>
    <row r="319" spans="1:6" x14ac:dyDescent="0.25">
      <c r="A319" s="135">
        <f t="shared" si="18"/>
        <v>202021</v>
      </c>
      <c r="B319" s="135" t="s">
        <v>170</v>
      </c>
      <c r="C319" s="135">
        <f>Primary!C21</f>
        <v>2070</v>
      </c>
      <c r="D319" s="135">
        <v>8</v>
      </c>
      <c r="E319" s="135">
        <f t="shared" si="19"/>
        <v>518</v>
      </c>
      <c r="F319" s="136">
        <f>Primary!K21</f>
        <v>31.785161397517296</v>
      </c>
    </row>
    <row r="320" spans="1:6" x14ac:dyDescent="0.25">
      <c r="A320" s="135">
        <f t="shared" si="18"/>
        <v>202021</v>
      </c>
      <c r="B320" s="135" t="s">
        <v>170</v>
      </c>
      <c r="C320" s="135">
        <f>Primary!C22</f>
        <v>2072</v>
      </c>
      <c r="D320" s="135">
        <v>8</v>
      </c>
      <c r="E320" s="135">
        <f t="shared" si="19"/>
        <v>518</v>
      </c>
      <c r="F320" s="136">
        <f>Primary!K22</f>
        <v>343.39331437370322</v>
      </c>
    </row>
    <row r="321" spans="1:6" x14ac:dyDescent="0.25">
      <c r="A321" s="135">
        <f t="shared" si="18"/>
        <v>202021</v>
      </c>
      <c r="B321" s="135" t="s">
        <v>170</v>
      </c>
      <c r="C321" s="135">
        <f>Primary!C23</f>
        <v>2124</v>
      </c>
      <c r="D321" s="135">
        <v>8</v>
      </c>
      <c r="E321" s="135">
        <f t="shared" si="19"/>
        <v>518</v>
      </c>
      <c r="F321" s="136">
        <f>Primary!K23</f>
        <v>69.78712104523656</v>
      </c>
    </row>
    <row r="322" spans="1:6" x14ac:dyDescent="0.25">
      <c r="A322" s="135">
        <f t="shared" si="18"/>
        <v>202021</v>
      </c>
      <c r="B322" s="135" t="s">
        <v>170</v>
      </c>
      <c r="C322" s="135">
        <f>Primary!C24</f>
        <v>2125</v>
      </c>
      <c r="D322" s="135">
        <v>8</v>
      </c>
      <c r="E322" s="135">
        <f t="shared" si="19"/>
        <v>518</v>
      </c>
      <c r="F322" s="136">
        <f>Primary!K24</f>
        <v>94.935867200673925</v>
      </c>
    </row>
    <row r="323" spans="1:6" x14ac:dyDescent="0.25">
      <c r="A323" s="135">
        <f t="shared" si="18"/>
        <v>202021</v>
      </c>
      <c r="B323" s="135" t="s">
        <v>170</v>
      </c>
      <c r="C323" s="135">
        <f>Primary!C25</f>
        <v>2127</v>
      </c>
      <c r="D323" s="135">
        <v>8</v>
      </c>
      <c r="E323" s="135">
        <f t="shared" si="19"/>
        <v>518</v>
      </c>
      <c r="F323" s="136">
        <f>Primary!K25</f>
        <v>63.145611278922722</v>
      </c>
    </row>
    <row r="324" spans="1:6" x14ac:dyDescent="0.25">
      <c r="A324" s="135">
        <f t="shared" si="18"/>
        <v>202021</v>
      </c>
      <c r="B324" s="135" t="s">
        <v>170</v>
      </c>
      <c r="C324" s="135">
        <f>Primary!C26</f>
        <v>2134</v>
      </c>
      <c r="D324" s="135">
        <v>8</v>
      </c>
      <c r="E324" s="135">
        <f t="shared" si="19"/>
        <v>518</v>
      </c>
      <c r="F324" s="136">
        <f>Primary!K26</f>
        <v>244.38093387013885</v>
      </c>
    </row>
    <row r="325" spans="1:6" x14ac:dyDescent="0.25">
      <c r="A325" s="135">
        <f t="shared" si="18"/>
        <v>202021</v>
      </c>
      <c r="B325" s="135" t="s">
        <v>170</v>
      </c>
      <c r="C325" s="135">
        <f>Primary!C27</f>
        <v>2135</v>
      </c>
      <c r="D325" s="135">
        <v>8</v>
      </c>
      <c r="E325" s="135">
        <f t="shared" si="19"/>
        <v>518</v>
      </c>
      <c r="F325" s="136">
        <f>Primary!K27</f>
        <v>71.875905199996069</v>
      </c>
    </row>
    <row r="326" spans="1:6" x14ac:dyDescent="0.25">
      <c r="A326" s="135">
        <f t="shared" si="18"/>
        <v>202021</v>
      </c>
      <c r="B326" s="135" t="s">
        <v>170</v>
      </c>
      <c r="C326" s="135">
        <f>Primary!C28</f>
        <v>2136</v>
      </c>
      <c r="D326" s="135">
        <v>8</v>
      </c>
      <c r="E326" s="135">
        <f t="shared" si="19"/>
        <v>518</v>
      </c>
      <c r="F326" s="136">
        <f>Primary!K28</f>
        <v>309.81229470503655</v>
      </c>
    </row>
    <row r="327" spans="1:6" x14ac:dyDescent="0.25">
      <c r="A327" s="135">
        <f t="shared" si="18"/>
        <v>202021</v>
      </c>
      <c r="B327" s="135" t="s">
        <v>170</v>
      </c>
      <c r="C327" s="135">
        <f>Primary!C29</f>
        <v>2164</v>
      </c>
      <c r="D327" s="135">
        <v>8</v>
      </c>
      <c r="E327" s="135">
        <f t="shared" si="19"/>
        <v>518</v>
      </c>
      <c r="F327" s="136">
        <f>Primary!K29</f>
        <v>48.035824340199049</v>
      </c>
    </row>
    <row r="328" spans="1:6" x14ac:dyDescent="0.25">
      <c r="A328" s="135">
        <f t="shared" si="18"/>
        <v>202021</v>
      </c>
      <c r="B328" s="135" t="s">
        <v>170</v>
      </c>
      <c r="C328" s="135">
        <f>Primary!C30</f>
        <v>2168</v>
      </c>
      <c r="D328" s="135">
        <v>8</v>
      </c>
      <c r="E328" s="135">
        <f t="shared" si="19"/>
        <v>518</v>
      </c>
      <c r="F328" s="136">
        <f>Primary!K30</f>
        <v>33.932249061754909</v>
      </c>
    </row>
    <row r="329" spans="1:6" x14ac:dyDescent="0.25">
      <c r="A329" s="135">
        <f t="shared" si="18"/>
        <v>202021</v>
      </c>
      <c r="B329" s="135" t="s">
        <v>170</v>
      </c>
      <c r="C329" s="135">
        <f>Primary!C31</f>
        <v>2214</v>
      </c>
      <c r="D329" s="135">
        <v>8</v>
      </c>
      <c r="E329" s="135">
        <f t="shared" si="19"/>
        <v>518</v>
      </c>
      <c r="F329" s="136">
        <f>Primary!K31</f>
        <v>29.175089933480098</v>
      </c>
    </row>
    <row r="330" spans="1:6" x14ac:dyDescent="0.25">
      <c r="A330" s="135">
        <f t="shared" si="18"/>
        <v>202021</v>
      </c>
      <c r="B330" s="135" t="s">
        <v>170</v>
      </c>
      <c r="C330" s="135">
        <f>Primary!C32</f>
        <v>2215</v>
      </c>
      <c r="D330" s="135">
        <v>8</v>
      </c>
      <c r="E330" s="135">
        <f t="shared" si="19"/>
        <v>518</v>
      </c>
      <c r="F330" s="136">
        <f>Primary!K32</f>
        <v>35.302341812433752</v>
      </c>
    </row>
    <row r="331" spans="1:6" x14ac:dyDescent="0.25">
      <c r="A331" s="135">
        <f t="shared" si="18"/>
        <v>202021</v>
      </c>
      <c r="B331" s="135" t="s">
        <v>170</v>
      </c>
      <c r="C331" s="135">
        <f>Primary!C33</f>
        <v>2216</v>
      </c>
      <c r="D331" s="135">
        <v>8</v>
      </c>
      <c r="E331" s="135">
        <f t="shared" si="19"/>
        <v>518</v>
      </c>
      <c r="F331" s="136">
        <f>Primary!K33</f>
        <v>92.96655814267217</v>
      </c>
    </row>
    <row r="332" spans="1:6" x14ac:dyDescent="0.25">
      <c r="A332" s="135">
        <f t="shared" ref="A332:A353" si="20">Year</f>
        <v>202021</v>
      </c>
      <c r="B332" s="135" t="s">
        <v>170</v>
      </c>
      <c r="C332" s="135">
        <f>Primary!C34</f>
        <v>2219</v>
      </c>
      <c r="D332" s="135">
        <v>8</v>
      </c>
      <c r="E332" s="135">
        <f t="shared" si="19"/>
        <v>518</v>
      </c>
      <c r="F332" s="136">
        <f>Primary!K34</f>
        <v>46.732629979011008</v>
      </c>
    </row>
    <row r="333" spans="1:6" x14ac:dyDescent="0.25">
      <c r="A333" s="135">
        <f t="shared" si="20"/>
        <v>202021</v>
      </c>
      <c r="B333" s="135" t="s">
        <v>170</v>
      </c>
      <c r="C333" s="135">
        <f>Primary!C35</f>
        <v>2227</v>
      </c>
      <c r="D333" s="135">
        <v>8</v>
      </c>
      <c r="E333" s="135">
        <f t="shared" ref="E333:E353" si="21">Authcode</f>
        <v>518</v>
      </c>
      <c r="F333" s="136">
        <f>Primary!K35</f>
        <v>279.52222016641281</v>
      </c>
    </row>
    <row r="334" spans="1:6" x14ac:dyDescent="0.25">
      <c r="A334" s="135">
        <f t="shared" si="20"/>
        <v>202021</v>
      </c>
      <c r="B334" s="135" t="s">
        <v>170</v>
      </c>
      <c r="C334" s="135">
        <f>Primary!C36</f>
        <v>2234</v>
      </c>
      <c r="D334" s="135">
        <v>8</v>
      </c>
      <c r="E334" s="135">
        <f t="shared" si="21"/>
        <v>518</v>
      </c>
      <c r="F334" s="136">
        <f>Primary!K36</f>
        <v>85.549551421706425</v>
      </c>
    </row>
    <row r="335" spans="1:6" x14ac:dyDescent="0.25">
      <c r="A335" s="135">
        <f t="shared" si="20"/>
        <v>202021</v>
      </c>
      <c r="B335" s="135" t="s">
        <v>170</v>
      </c>
      <c r="C335" s="135">
        <f>Primary!C37</f>
        <v>2255</v>
      </c>
      <c r="D335" s="135">
        <v>8</v>
      </c>
      <c r="E335" s="135">
        <f t="shared" si="21"/>
        <v>518</v>
      </c>
      <c r="F335" s="136">
        <f>Primary!K37</f>
        <v>159.12619429366768</v>
      </c>
    </row>
    <row r="336" spans="1:6" x14ac:dyDescent="0.25">
      <c r="A336" s="135">
        <f t="shared" si="20"/>
        <v>202021</v>
      </c>
      <c r="B336" s="135" t="s">
        <v>170</v>
      </c>
      <c r="C336" s="135">
        <f>Primary!C38</f>
        <v>2256</v>
      </c>
      <c r="D336" s="135">
        <v>8</v>
      </c>
      <c r="E336" s="135">
        <f t="shared" si="21"/>
        <v>518</v>
      </c>
      <c r="F336" s="136">
        <f>Primary!K38</f>
        <v>212.40095550715677</v>
      </c>
    </row>
    <row r="337" spans="1:6" x14ac:dyDescent="0.25">
      <c r="A337" s="135">
        <f t="shared" si="20"/>
        <v>202021</v>
      </c>
      <c r="B337" s="135" t="s">
        <v>170</v>
      </c>
      <c r="C337" s="135">
        <f>Primary!C39</f>
        <v>2261</v>
      </c>
      <c r="D337" s="135">
        <v>8</v>
      </c>
      <c r="E337" s="135">
        <f t="shared" si="21"/>
        <v>518</v>
      </c>
      <c r="F337" s="136">
        <f>Primary!K39</f>
        <v>75.07743889694332</v>
      </c>
    </row>
    <row r="338" spans="1:6" x14ac:dyDescent="0.25">
      <c r="A338" s="135">
        <f t="shared" si="20"/>
        <v>202021</v>
      </c>
      <c r="B338" s="135" t="s">
        <v>170</v>
      </c>
      <c r="C338" s="135">
        <f>Primary!C40</f>
        <v>2262</v>
      </c>
      <c r="D338" s="135">
        <v>8</v>
      </c>
      <c r="E338" s="135">
        <f t="shared" si="21"/>
        <v>518</v>
      </c>
      <c r="F338" s="136">
        <f>Primary!K40</f>
        <v>53.36822256369301</v>
      </c>
    </row>
    <row r="339" spans="1:6" x14ac:dyDescent="0.25">
      <c r="A339" s="135">
        <f t="shared" si="20"/>
        <v>202021</v>
      </c>
      <c r="B339" s="135" t="s">
        <v>170</v>
      </c>
      <c r="C339" s="135">
        <f>Primary!C41</f>
        <v>2263</v>
      </c>
      <c r="D339" s="135">
        <v>8</v>
      </c>
      <c r="E339" s="135">
        <f t="shared" si="21"/>
        <v>518</v>
      </c>
      <c r="F339" s="136">
        <f>Primary!K41</f>
        <v>104.66585624647468</v>
      </c>
    </row>
    <row r="340" spans="1:6" x14ac:dyDescent="0.25">
      <c r="A340" s="135">
        <f t="shared" si="20"/>
        <v>202021</v>
      </c>
      <c r="B340" s="135" t="s">
        <v>170</v>
      </c>
      <c r="C340" s="135">
        <f>Primary!C42</f>
        <v>2264</v>
      </c>
      <c r="D340" s="135">
        <v>8</v>
      </c>
      <c r="E340" s="135">
        <f t="shared" si="21"/>
        <v>518</v>
      </c>
      <c r="F340" s="136">
        <f>Primary!K42</f>
        <v>346.75603205137855</v>
      </c>
    </row>
    <row r="341" spans="1:6" x14ac:dyDescent="0.25">
      <c r="A341" s="135">
        <f t="shared" si="20"/>
        <v>202021</v>
      </c>
      <c r="B341" s="135" t="s">
        <v>170</v>
      </c>
      <c r="C341" s="135">
        <f>Primary!C43</f>
        <v>2265</v>
      </c>
      <c r="D341" s="135">
        <v>8</v>
      </c>
      <c r="E341" s="135">
        <f t="shared" si="21"/>
        <v>518</v>
      </c>
      <c r="F341" s="136">
        <f>Primary!K43</f>
        <v>442.98077191769505</v>
      </c>
    </row>
    <row r="342" spans="1:6" x14ac:dyDescent="0.25">
      <c r="A342" s="135">
        <f t="shared" si="20"/>
        <v>202021</v>
      </c>
      <c r="B342" s="135" t="s">
        <v>170</v>
      </c>
      <c r="C342" s="135">
        <f>Primary!C44</f>
        <v>2266</v>
      </c>
      <c r="D342" s="135">
        <v>8</v>
      </c>
      <c r="E342" s="135">
        <f t="shared" si="21"/>
        <v>518</v>
      </c>
      <c r="F342" s="136">
        <f>Primary!K44</f>
        <v>154.1012290749342</v>
      </c>
    </row>
    <row r="343" spans="1:6" x14ac:dyDescent="0.25">
      <c r="A343" s="135">
        <f t="shared" si="20"/>
        <v>202021</v>
      </c>
      <c r="B343" s="135" t="s">
        <v>170</v>
      </c>
      <c r="C343" s="135">
        <f>Primary!C45</f>
        <v>2267</v>
      </c>
      <c r="D343" s="135">
        <v>8</v>
      </c>
      <c r="E343" s="135">
        <f t="shared" si="21"/>
        <v>518</v>
      </c>
      <c r="F343" s="136">
        <f>Primary!K45</f>
        <v>84.963800416413903</v>
      </c>
    </row>
    <row r="344" spans="1:6" x14ac:dyDescent="0.25">
      <c r="A344" s="135">
        <f t="shared" si="20"/>
        <v>202021</v>
      </c>
      <c r="B344" s="135" t="s">
        <v>170</v>
      </c>
      <c r="C344" s="135">
        <f>Primary!C46</f>
        <v>2268</v>
      </c>
      <c r="D344" s="135">
        <v>8</v>
      </c>
      <c r="E344" s="135">
        <f t="shared" si="21"/>
        <v>518</v>
      </c>
      <c r="F344" s="136">
        <f>Primary!K46</f>
        <v>57.754561249499297</v>
      </c>
    </row>
    <row r="345" spans="1:6" x14ac:dyDescent="0.25">
      <c r="A345" s="135">
        <f t="shared" si="20"/>
        <v>202021</v>
      </c>
      <c r="B345" s="135" t="s">
        <v>170</v>
      </c>
      <c r="C345" s="135">
        <f>Primary!C47</f>
        <v>3020</v>
      </c>
      <c r="D345" s="135">
        <v>8</v>
      </c>
      <c r="E345" s="135">
        <f t="shared" si="21"/>
        <v>518</v>
      </c>
      <c r="F345" s="136">
        <f>Primary!K47</f>
        <v>49.129687442897463</v>
      </c>
    </row>
    <row r="346" spans="1:6" x14ac:dyDescent="0.25">
      <c r="A346" s="135">
        <f t="shared" si="20"/>
        <v>202021</v>
      </c>
      <c r="B346" s="135" t="s">
        <v>170</v>
      </c>
      <c r="C346" s="135">
        <f>Primary!C48</f>
        <v>3024</v>
      </c>
      <c r="D346" s="135">
        <v>8</v>
      </c>
      <c r="E346" s="135">
        <f t="shared" si="21"/>
        <v>518</v>
      </c>
      <c r="F346" s="136">
        <f>Primary!K48</f>
        <v>97.48286577598742</v>
      </c>
    </row>
    <row r="347" spans="1:6" x14ac:dyDescent="0.25">
      <c r="A347" s="135">
        <f t="shared" si="20"/>
        <v>202021</v>
      </c>
      <c r="B347" s="135" t="s">
        <v>170</v>
      </c>
      <c r="C347" s="135">
        <f>Primary!C49</f>
        <v>3044</v>
      </c>
      <c r="D347" s="135">
        <v>8</v>
      </c>
      <c r="E347" s="135">
        <f t="shared" si="21"/>
        <v>518</v>
      </c>
      <c r="F347" s="136">
        <f>Primary!K49</f>
        <v>58.200985135461686</v>
      </c>
    </row>
    <row r="348" spans="1:6" x14ac:dyDescent="0.25">
      <c r="A348" s="135">
        <f t="shared" si="20"/>
        <v>202021</v>
      </c>
      <c r="B348" s="135" t="s">
        <v>170</v>
      </c>
      <c r="C348" s="135">
        <f>Primary!C50</f>
        <v>3045</v>
      </c>
      <c r="D348" s="135">
        <v>8</v>
      </c>
      <c r="E348" s="135">
        <f t="shared" si="21"/>
        <v>518</v>
      </c>
      <c r="F348" s="136">
        <f>Primary!K50</f>
        <v>73.117723445793146</v>
      </c>
    </row>
    <row r="349" spans="1:6" x14ac:dyDescent="0.25">
      <c r="A349" s="135">
        <f t="shared" si="20"/>
        <v>202021</v>
      </c>
      <c r="B349" s="135" t="s">
        <v>170</v>
      </c>
      <c r="C349" s="135">
        <f>Primary!C51</f>
        <v>3050</v>
      </c>
      <c r="D349" s="135">
        <v>8</v>
      </c>
      <c r="E349" s="135">
        <f t="shared" si="21"/>
        <v>518</v>
      </c>
      <c r="F349" s="136">
        <f>Primary!K51</f>
        <v>98.9050074623527</v>
      </c>
    </row>
    <row r="350" spans="1:6" x14ac:dyDescent="0.25">
      <c r="A350" s="135">
        <f t="shared" si="20"/>
        <v>202021</v>
      </c>
      <c r="B350" s="135" t="s">
        <v>170</v>
      </c>
      <c r="C350" s="135">
        <f>Primary!C52</f>
        <v>3057</v>
      </c>
      <c r="D350" s="135">
        <v>8</v>
      </c>
      <c r="E350" s="135">
        <f t="shared" si="21"/>
        <v>518</v>
      </c>
      <c r="F350" s="136">
        <f>Primary!K52</f>
        <v>54.156226203757107</v>
      </c>
    </row>
    <row r="351" spans="1:6" x14ac:dyDescent="0.25">
      <c r="A351" s="135">
        <f t="shared" si="20"/>
        <v>202021</v>
      </c>
      <c r="B351" s="135" t="s">
        <v>170</v>
      </c>
      <c r="C351" s="135">
        <f>Primary!C53</f>
        <v>3061</v>
      </c>
      <c r="D351" s="135">
        <v>8</v>
      </c>
      <c r="E351" s="135">
        <f t="shared" si="21"/>
        <v>518</v>
      </c>
      <c r="F351" s="136">
        <f>Primary!K53</f>
        <v>36.975108718707425</v>
      </c>
    </row>
    <row r="352" spans="1:6" x14ac:dyDescent="0.25">
      <c r="A352" s="135">
        <f t="shared" si="20"/>
        <v>202021</v>
      </c>
      <c r="B352" s="135" t="s">
        <v>170</v>
      </c>
      <c r="C352" s="135">
        <f>Primary!C54</f>
        <v>3062</v>
      </c>
      <c r="D352" s="135">
        <v>8</v>
      </c>
      <c r="E352" s="135">
        <f t="shared" si="21"/>
        <v>518</v>
      </c>
      <c r="F352" s="136">
        <f>Primary!K54</f>
        <v>94.094659268703609</v>
      </c>
    </row>
    <row r="353" spans="1:7" x14ac:dyDescent="0.25">
      <c r="A353" s="135">
        <f t="shared" si="20"/>
        <v>202021</v>
      </c>
      <c r="B353" s="135" t="s">
        <v>170</v>
      </c>
      <c r="C353" s="135">
        <f>Primary!C55</f>
        <v>3316</v>
      </c>
      <c r="D353" s="135">
        <v>8</v>
      </c>
      <c r="E353" s="135">
        <f t="shared" si="21"/>
        <v>518</v>
      </c>
      <c r="F353" s="136">
        <f>Primary!K55</f>
        <v>125.40938866753018</v>
      </c>
    </row>
    <row r="354" spans="1:7" x14ac:dyDescent="0.25">
      <c r="A354" s="135">
        <f t="shared" ref="A354:A367" si="22">Year</f>
        <v>202021</v>
      </c>
      <c r="B354" s="135" t="s">
        <v>170</v>
      </c>
      <c r="C354" s="135">
        <f>Middle!C12</f>
        <v>5901</v>
      </c>
      <c r="D354" s="135">
        <v>1</v>
      </c>
      <c r="E354" s="135">
        <f t="shared" ref="E354:E370" si="23">Authcode</f>
        <v>518</v>
      </c>
      <c r="F354" s="136">
        <f>Middle!D12</f>
        <v>2499.4340000000002</v>
      </c>
      <c r="G354" s="135" t="s">
        <v>273</v>
      </c>
    </row>
    <row r="355" spans="1:7" x14ac:dyDescent="0.25">
      <c r="A355" s="135">
        <f t="shared" si="22"/>
        <v>202021</v>
      </c>
      <c r="B355" s="135" t="s">
        <v>170</v>
      </c>
      <c r="C355" s="135">
        <f>Middle!C13</f>
        <v>5902</v>
      </c>
      <c r="D355" s="135">
        <v>1</v>
      </c>
      <c r="E355" s="135">
        <f t="shared" si="23"/>
        <v>518</v>
      </c>
      <c r="F355" s="136">
        <f>Middle!D13</f>
        <v>3208.8890000000001</v>
      </c>
    </row>
    <row r="356" spans="1:7" x14ac:dyDescent="0.25">
      <c r="A356" s="135">
        <f t="shared" si="22"/>
        <v>202021</v>
      </c>
      <c r="B356" s="135" t="s">
        <v>170</v>
      </c>
      <c r="C356" s="135">
        <f>Middle!C12</f>
        <v>5901</v>
      </c>
      <c r="D356" s="135">
        <v>2</v>
      </c>
      <c r="E356" s="135">
        <f t="shared" si="23"/>
        <v>518</v>
      </c>
      <c r="F356" s="136">
        <f>Middle!E12</f>
        <v>0</v>
      </c>
    </row>
    <row r="357" spans="1:7" x14ac:dyDescent="0.25">
      <c r="A357" s="135">
        <f t="shared" si="22"/>
        <v>202021</v>
      </c>
      <c r="B357" s="135" t="s">
        <v>170</v>
      </c>
      <c r="C357" s="135">
        <f>Middle!C13</f>
        <v>5902</v>
      </c>
      <c r="D357" s="135">
        <v>2</v>
      </c>
      <c r="E357" s="135">
        <f t="shared" si="23"/>
        <v>518</v>
      </c>
      <c r="F357" s="136">
        <f>Middle!E13</f>
        <v>0</v>
      </c>
    </row>
    <row r="358" spans="1:7" x14ac:dyDescent="0.25">
      <c r="A358" s="135">
        <f t="shared" si="22"/>
        <v>202021</v>
      </c>
      <c r="B358" s="135" t="s">
        <v>170</v>
      </c>
      <c r="C358" s="135">
        <f>Middle!C12</f>
        <v>5901</v>
      </c>
      <c r="D358" s="135">
        <v>3</v>
      </c>
      <c r="E358" s="135">
        <f t="shared" si="23"/>
        <v>518</v>
      </c>
      <c r="F358" s="136">
        <f>Middle!F12</f>
        <v>272.14711313025731</v>
      </c>
    </row>
    <row r="359" spans="1:7" x14ac:dyDescent="0.25">
      <c r="A359" s="135">
        <f t="shared" si="22"/>
        <v>202021</v>
      </c>
      <c r="B359" s="135" t="s">
        <v>170</v>
      </c>
      <c r="C359" s="135">
        <f>Middle!C13</f>
        <v>5902</v>
      </c>
      <c r="D359" s="135">
        <v>3</v>
      </c>
      <c r="E359" s="135">
        <f t="shared" si="23"/>
        <v>518</v>
      </c>
      <c r="F359" s="136">
        <f>Middle!F13</f>
        <v>421.57846961255046</v>
      </c>
    </row>
    <row r="360" spans="1:7" x14ac:dyDescent="0.25">
      <c r="A360" s="135">
        <f t="shared" si="22"/>
        <v>202021</v>
      </c>
      <c r="B360" s="135" t="s">
        <v>170</v>
      </c>
      <c r="C360" s="135">
        <f>Middle!C12</f>
        <v>5901</v>
      </c>
      <c r="D360" s="135">
        <v>4</v>
      </c>
      <c r="E360" s="135">
        <f t="shared" si="23"/>
        <v>518</v>
      </c>
      <c r="F360" s="136">
        <f>Middle!G12</f>
        <v>2771.5811131302576</v>
      </c>
    </row>
    <row r="361" spans="1:7" x14ac:dyDescent="0.25">
      <c r="A361" s="135">
        <f t="shared" si="22"/>
        <v>202021</v>
      </c>
      <c r="B361" s="135" t="s">
        <v>170</v>
      </c>
      <c r="C361" s="135">
        <f>Middle!C13</f>
        <v>5902</v>
      </c>
      <c r="D361" s="135">
        <v>4</v>
      </c>
      <c r="E361" s="135">
        <f t="shared" si="23"/>
        <v>518</v>
      </c>
      <c r="F361" s="136">
        <f>Middle!G13</f>
        <v>3630.4674696125508</v>
      </c>
    </row>
    <row r="362" spans="1:7" x14ac:dyDescent="0.25">
      <c r="A362" s="135">
        <f t="shared" si="22"/>
        <v>202021</v>
      </c>
      <c r="B362" s="135" t="s">
        <v>170</v>
      </c>
      <c r="C362" s="135">
        <f>Middle!C12</f>
        <v>5901</v>
      </c>
      <c r="D362" s="135">
        <v>5</v>
      </c>
      <c r="E362" s="135">
        <f t="shared" si="23"/>
        <v>518</v>
      </c>
      <c r="F362" s="136">
        <f>Middle!H12</f>
        <v>-417.47399999999999</v>
      </c>
    </row>
    <row r="363" spans="1:7" x14ac:dyDescent="0.25">
      <c r="A363" s="135">
        <f t="shared" si="22"/>
        <v>202021</v>
      </c>
      <c r="B363" s="135" t="s">
        <v>170</v>
      </c>
      <c r="C363" s="135">
        <f>Middle!C13</f>
        <v>5902</v>
      </c>
      <c r="D363" s="135">
        <v>5</v>
      </c>
      <c r="E363" s="135">
        <f t="shared" si="23"/>
        <v>518</v>
      </c>
      <c r="F363" s="136">
        <f>Middle!H13</f>
        <v>-410.11200000000002</v>
      </c>
    </row>
    <row r="364" spans="1:7" x14ac:dyDescent="0.25">
      <c r="A364" s="135">
        <f t="shared" si="22"/>
        <v>202021</v>
      </c>
      <c r="B364" s="135" t="s">
        <v>170</v>
      </c>
      <c r="C364" s="135">
        <f>Middle!C12</f>
        <v>5901</v>
      </c>
      <c r="D364" s="135">
        <v>6</v>
      </c>
      <c r="E364" s="135">
        <f t="shared" si="23"/>
        <v>518</v>
      </c>
      <c r="F364" s="136">
        <f>Middle!I12</f>
        <v>-266.24252999999982</v>
      </c>
    </row>
    <row r="365" spans="1:7" x14ac:dyDescent="0.25">
      <c r="A365" s="135">
        <f t="shared" si="22"/>
        <v>202021</v>
      </c>
      <c r="B365" s="135" t="s">
        <v>170</v>
      </c>
      <c r="C365" s="135">
        <f>Middle!C13</f>
        <v>5902</v>
      </c>
      <c r="D365" s="135">
        <v>6</v>
      </c>
      <c r="E365" s="135">
        <f t="shared" si="23"/>
        <v>518</v>
      </c>
      <c r="F365" s="136">
        <f>Middle!I13</f>
        <v>-425.66899999999998</v>
      </c>
    </row>
    <row r="366" spans="1:7" x14ac:dyDescent="0.25">
      <c r="A366" s="135">
        <f t="shared" si="22"/>
        <v>202021</v>
      </c>
      <c r="B366" s="135" t="s">
        <v>170</v>
      </c>
      <c r="C366" s="135">
        <f>Middle!C12</f>
        <v>5901</v>
      </c>
      <c r="D366" s="135">
        <v>7</v>
      </c>
      <c r="E366" s="135">
        <f t="shared" si="23"/>
        <v>518</v>
      </c>
      <c r="F366" s="136">
        <f>Middle!J12</f>
        <v>2620.3496431302574</v>
      </c>
    </row>
    <row r="367" spans="1:7" x14ac:dyDescent="0.25">
      <c r="A367" s="135">
        <f t="shared" si="22"/>
        <v>202021</v>
      </c>
      <c r="B367" s="135" t="s">
        <v>170</v>
      </c>
      <c r="C367" s="135">
        <f>Middle!C13</f>
        <v>5902</v>
      </c>
      <c r="D367" s="135">
        <v>7</v>
      </c>
      <c r="E367" s="135">
        <f t="shared" si="23"/>
        <v>518</v>
      </c>
      <c r="F367" s="136">
        <f>Middle!J13</f>
        <v>3646.0244696125505</v>
      </c>
    </row>
    <row r="368" spans="1:7" x14ac:dyDescent="0.25">
      <c r="A368" s="135">
        <f t="shared" ref="A368:A381" si="24">Year</f>
        <v>202021</v>
      </c>
      <c r="B368" s="135" t="s">
        <v>170</v>
      </c>
      <c r="C368" s="135">
        <f>Middle!C12</f>
        <v>5901</v>
      </c>
      <c r="D368" s="135">
        <v>8</v>
      </c>
      <c r="E368" s="135">
        <f t="shared" si="23"/>
        <v>518</v>
      </c>
      <c r="F368" s="136">
        <f>Middle!K12</f>
        <v>548.19852401654293</v>
      </c>
    </row>
    <row r="369" spans="1:6" x14ac:dyDescent="0.25">
      <c r="A369" s="135">
        <f t="shared" si="24"/>
        <v>202021</v>
      </c>
      <c r="B369" s="135" t="s">
        <v>170</v>
      </c>
      <c r="C369" s="135">
        <f>Middle!C13</f>
        <v>5902</v>
      </c>
      <c r="D369" s="135">
        <v>8</v>
      </c>
      <c r="E369" s="135">
        <f t="shared" si="23"/>
        <v>518</v>
      </c>
      <c r="F369" s="136">
        <f>Middle!K13</f>
        <v>516.93234680739761</v>
      </c>
    </row>
    <row r="370" spans="1:6" x14ac:dyDescent="0.25">
      <c r="A370" s="135">
        <f t="shared" si="24"/>
        <v>202021</v>
      </c>
      <c r="B370" s="135" t="s">
        <v>170</v>
      </c>
      <c r="C370" s="135">
        <f>Secondary!C12</f>
        <v>4003</v>
      </c>
      <c r="D370" s="135">
        <v>1</v>
      </c>
      <c r="E370" s="135">
        <f t="shared" si="23"/>
        <v>518</v>
      </c>
      <c r="F370" s="136">
        <f>Secondary!D12</f>
        <v>6218.6089449181018</v>
      </c>
    </row>
    <row r="371" spans="1:6" x14ac:dyDescent="0.25">
      <c r="A371" s="135">
        <f t="shared" si="24"/>
        <v>202021</v>
      </c>
      <c r="B371" s="135" t="s">
        <v>170</v>
      </c>
      <c r="C371" s="135">
        <f>Secondary!C13</f>
        <v>4014</v>
      </c>
      <c r="D371" s="135">
        <v>1</v>
      </c>
      <c r="E371" s="135">
        <f t="shared" ref="E371:E381" si="25">Authcode</f>
        <v>518</v>
      </c>
      <c r="F371" s="136">
        <f>Secondary!D13</f>
        <v>7311.4122631751979</v>
      </c>
    </row>
    <row r="372" spans="1:6" x14ac:dyDescent="0.25">
      <c r="A372" s="135">
        <f t="shared" si="24"/>
        <v>202021</v>
      </c>
      <c r="B372" s="135" t="s">
        <v>170</v>
      </c>
      <c r="C372" s="135">
        <f>Secondary!C14</f>
        <v>4020</v>
      </c>
      <c r="D372" s="135">
        <v>1</v>
      </c>
      <c r="E372" s="135">
        <f t="shared" si="25"/>
        <v>518</v>
      </c>
      <c r="F372" s="136">
        <f>Secondary!D14</f>
        <v>5699.8787969833602</v>
      </c>
    </row>
    <row r="373" spans="1:6" x14ac:dyDescent="0.25">
      <c r="A373" s="135">
        <f t="shared" si="24"/>
        <v>202021</v>
      </c>
      <c r="B373" s="135" t="s">
        <v>170</v>
      </c>
      <c r="C373" s="135">
        <f>Secondary!C15</f>
        <v>4026</v>
      </c>
      <c r="D373" s="135">
        <v>1</v>
      </c>
      <c r="E373" s="135">
        <f t="shared" si="25"/>
        <v>518</v>
      </c>
      <c r="F373" s="136">
        <f>Secondary!D15</f>
        <v>3207.1130894867165</v>
      </c>
    </row>
    <row r="374" spans="1:6" x14ac:dyDescent="0.25">
      <c r="A374" s="135">
        <f t="shared" si="24"/>
        <v>202021</v>
      </c>
      <c r="B374" s="135" t="s">
        <v>170</v>
      </c>
      <c r="C374" s="135">
        <f>Secondary!C16</f>
        <v>4027</v>
      </c>
      <c r="D374" s="135">
        <v>1</v>
      </c>
      <c r="E374" s="135">
        <f t="shared" si="25"/>
        <v>518</v>
      </c>
      <c r="F374" s="136">
        <f>Secondary!D16</f>
        <v>5946.8277989183507</v>
      </c>
    </row>
    <row r="375" spans="1:6" x14ac:dyDescent="0.25">
      <c r="A375" s="135">
        <f t="shared" si="24"/>
        <v>202021</v>
      </c>
      <c r="B375" s="135" t="s">
        <v>170</v>
      </c>
      <c r="C375" s="135">
        <f>Secondary!C17</f>
        <v>4031</v>
      </c>
      <c r="D375" s="135">
        <v>1</v>
      </c>
      <c r="E375" s="135">
        <f t="shared" si="25"/>
        <v>518</v>
      </c>
      <c r="F375" s="136">
        <f>Secondary!D17</f>
        <v>5858.6875962047516</v>
      </c>
    </row>
    <row r="376" spans="1:6" x14ac:dyDescent="0.25">
      <c r="A376" s="135">
        <f t="shared" si="24"/>
        <v>202021</v>
      </c>
      <c r="B376" s="135" t="s">
        <v>170</v>
      </c>
      <c r="C376" s="135">
        <f>Secondary!C12</f>
        <v>4003</v>
      </c>
      <c r="D376" s="135">
        <v>2</v>
      </c>
      <c r="E376" s="135">
        <f t="shared" si="25"/>
        <v>518</v>
      </c>
      <c r="F376" s="136">
        <f>Secondary!E12</f>
        <v>0</v>
      </c>
    </row>
    <row r="377" spans="1:6" x14ac:dyDescent="0.25">
      <c r="A377" s="135">
        <f t="shared" si="24"/>
        <v>202021</v>
      </c>
      <c r="B377" s="135" t="s">
        <v>170</v>
      </c>
      <c r="C377" s="135">
        <f>Secondary!C13</f>
        <v>4014</v>
      </c>
      <c r="D377" s="135">
        <v>2</v>
      </c>
      <c r="E377" s="135">
        <f t="shared" si="25"/>
        <v>518</v>
      </c>
      <c r="F377" s="136">
        <f>Secondary!E13</f>
        <v>0</v>
      </c>
    </row>
    <row r="378" spans="1:6" x14ac:dyDescent="0.25">
      <c r="A378" s="135">
        <f t="shared" si="24"/>
        <v>202021</v>
      </c>
      <c r="B378" s="135" t="s">
        <v>170</v>
      </c>
      <c r="C378" s="135">
        <f>Secondary!C14</f>
        <v>4020</v>
      </c>
      <c r="D378" s="135">
        <v>2</v>
      </c>
      <c r="E378" s="135">
        <f t="shared" si="25"/>
        <v>518</v>
      </c>
      <c r="F378" s="136">
        <f>Secondary!E14</f>
        <v>0</v>
      </c>
    </row>
    <row r="379" spans="1:6" x14ac:dyDescent="0.25">
      <c r="A379" s="135">
        <f t="shared" si="24"/>
        <v>202021</v>
      </c>
      <c r="B379" s="135" t="s">
        <v>170</v>
      </c>
      <c r="C379" s="135">
        <f>Secondary!C15</f>
        <v>4026</v>
      </c>
      <c r="D379" s="135">
        <v>2</v>
      </c>
      <c r="E379" s="135">
        <f t="shared" si="25"/>
        <v>518</v>
      </c>
      <c r="F379" s="136">
        <f>Secondary!E15</f>
        <v>0</v>
      </c>
    </row>
    <row r="380" spans="1:6" x14ac:dyDescent="0.25">
      <c r="A380" s="135">
        <f t="shared" si="24"/>
        <v>202021</v>
      </c>
      <c r="B380" s="135" t="s">
        <v>170</v>
      </c>
      <c r="C380" s="135">
        <f>Secondary!C16</f>
        <v>4027</v>
      </c>
      <c r="D380" s="135">
        <v>2</v>
      </c>
      <c r="E380" s="135">
        <f t="shared" si="25"/>
        <v>518</v>
      </c>
      <c r="F380" s="136">
        <f>Secondary!E16</f>
        <v>0</v>
      </c>
    </row>
    <row r="381" spans="1:6" x14ac:dyDescent="0.25">
      <c r="A381" s="135">
        <f t="shared" si="24"/>
        <v>202021</v>
      </c>
      <c r="B381" s="135" t="s">
        <v>170</v>
      </c>
      <c r="C381" s="135">
        <f>Secondary!C17</f>
        <v>4031</v>
      </c>
      <c r="D381" s="135">
        <v>2</v>
      </c>
      <c r="E381" s="135">
        <f t="shared" si="25"/>
        <v>518</v>
      </c>
      <c r="F381" s="136">
        <f>Secondary!E17</f>
        <v>0</v>
      </c>
    </row>
    <row r="382" spans="1:6" x14ac:dyDescent="0.25">
      <c r="A382" s="135">
        <f t="shared" ref="A382:A387" si="26">Year</f>
        <v>202021</v>
      </c>
      <c r="B382" s="135" t="s">
        <v>170</v>
      </c>
      <c r="C382" s="135">
        <f>Secondary!C12</f>
        <v>4003</v>
      </c>
      <c r="D382" s="135">
        <v>3</v>
      </c>
      <c r="E382" s="135">
        <f t="shared" ref="E382:E393" si="27">Authcode</f>
        <v>518</v>
      </c>
      <c r="F382" s="136">
        <f>Secondary!F12</f>
        <v>799.03288828611414</v>
      </c>
    </row>
    <row r="383" spans="1:6" x14ac:dyDescent="0.25">
      <c r="A383" s="135">
        <f t="shared" si="26"/>
        <v>202021</v>
      </c>
      <c r="B383" s="135" t="s">
        <v>170</v>
      </c>
      <c r="C383" s="135">
        <f>Secondary!C13</f>
        <v>4014</v>
      </c>
      <c r="D383" s="135">
        <v>3</v>
      </c>
      <c r="E383" s="135">
        <f t="shared" si="27"/>
        <v>518</v>
      </c>
      <c r="F383" s="136">
        <f>Secondary!F13</f>
        <v>854.29568829125913</v>
      </c>
    </row>
    <row r="384" spans="1:6" x14ac:dyDescent="0.25">
      <c r="A384" s="135">
        <f t="shared" si="26"/>
        <v>202021</v>
      </c>
      <c r="B384" s="135" t="s">
        <v>170</v>
      </c>
      <c r="C384" s="135">
        <f>Secondary!C14</f>
        <v>4020</v>
      </c>
      <c r="D384" s="135">
        <v>3</v>
      </c>
      <c r="E384" s="135">
        <f t="shared" si="27"/>
        <v>518</v>
      </c>
      <c r="F384" s="136">
        <f>Secondary!F14</f>
        <v>482.92023590491846</v>
      </c>
    </row>
    <row r="385" spans="1:6" x14ac:dyDescent="0.25">
      <c r="A385" s="135">
        <f t="shared" si="26"/>
        <v>202021</v>
      </c>
      <c r="B385" s="135" t="s">
        <v>170</v>
      </c>
      <c r="C385" s="135">
        <f>Secondary!C15</f>
        <v>4026</v>
      </c>
      <c r="D385" s="135">
        <v>3</v>
      </c>
      <c r="E385" s="135">
        <f t="shared" si="27"/>
        <v>518</v>
      </c>
      <c r="F385" s="136">
        <f>Secondary!F15</f>
        <v>310.04903921573327</v>
      </c>
    </row>
    <row r="386" spans="1:6" x14ac:dyDescent="0.25">
      <c r="A386" s="135">
        <f t="shared" si="26"/>
        <v>202021</v>
      </c>
      <c r="B386" s="135" t="s">
        <v>170</v>
      </c>
      <c r="C386" s="135">
        <f>Secondary!C16</f>
        <v>4027</v>
      </c>
      <c r="D386" s="135">
        <v>3</v>
      </c>
      <c r="E386" s="135">
        <f t="shared" si="27"/>
        <v>518</v>
      </c>
      <c r="F386" s="136">
        <f>Secondary!F16</f>
        <v>488.26843323216701</v>
      </c>
    </row>
    <row r="387" spans="1:6" x14ac:dyDescent="0.25">
      <c r="A387" s="135">
        <f t="shared" si="26"/>
        <v>202021</v>
      </c>
      <c r="B387" s="135" t="s">
        <v>170</v>
      </c>
      <c r="C387" s="135">
        <f>Secondary!C17</f>
        <v>4031</v>
      </c>
      <c r="D387" s="135">
        <v>3</v>
      </c>
      <c r="E387" s="135">
        <f t="shared" si="27"/>
        <v>518</v>
      </c>
      <c r="F387" s="136">
        <f>Secondary!F17</f>
        <v>407.53594620943289</v>
      </c>
    </row>
    <row r="388" spans="1:6" x14ac:dyDescent="0.25">
      <c r="A388" s="135">
        <f t="shared" ref="A388:A399" si="28">Year</f>
        <v>202021</v>
      </c>
      <c r="B388" s="135" t="s">
        <v>170</v>
      </c>
      <c r="C388" s="135">
        <f>Secondary!C12</f>
        <v>4003</v>
      </c>
      <c r="D388" s="135">
        <v>4</v>
      </c>
      <c r="E388" s="135">
        <f t="shared" si="27"/>
        <v>518</v>
      </c>
      <c r="F388" s="136">
        <f>Secondary!G12</f>
        <v>7017.6418332042158</v>
      </c>
    </row>
    <row r="389" spans="1:6" x14ac:dyDescent="0.25">
      <c r="A389" s="135">
        <f t="shared" si="28"/>
        <v>202021</v>
      </c>
      <c r="B389" s="135" t="s">
        <v>170</v>
      </c>
      <c r="C389" s="135">
        <f>Secondary!C13</f>
        <v>4014</v>
      </c>
      <c r="D389" s="135">
        <v>4</v>
      </c>
      <c r="E389" s="135">
        <f t="shared" si="27"/>
        <v>518</v>
      </c>
      <c r="F389" s="136">
        <f>Secondary!G13</f>
        <v>8165.7079514664574</v>
      </c>
    </row>
    <row r="390" spans="1:6" x14ac:dyDescent="0.25">
      <c r="A390" s="135">
        <f t="shared" si="28"/>
        <v>202021</v>
      </c>
      <c r="B390" s="135" t="s">
        <v>170</v>
      </c>
      <c r="C390" s="135">
        <f>Secondary!C14</f>
        <v>4020</v>
      </c>
      <c r="D390" s="135">
        <v>4</v>
      </c>
      <c r="E390" s="135">
        <f t="shared" si="27"/>
        <v>518</v>
      </c>
      <c r="F390" s="136">
        <f>Secondary!G14</f>
        <v>6182.7990328882788</v>
      </c>
    </row>
    <row r="391" spans="1:6" x14ac:dyDescent="0.25">
      <c r="A391" s="135">
        <f t="shared" si="28"/>
        <v>202021</v>
      </c>
      <c r="B391" s="135" t="s">
        <v>170</v>
      </c>
      <c r="C391" s="135">
        <f>Secondary!C15</f>
        <v>4026</v>
      </c>
      <c r="D391" s="135">
        <v>4</v>
      </c>
      <c r="E391" s="135">
        <f t="shared" si="27"/>
        <v>518</v>
      </c>
      <c r="F391" s="136">
        <f>Secondary!G15</f>
        <v>3517.16212870245</v>
      </c>
    </row>
    <row r="392" spans="1:6" x14ac:dyDescent="0.25">
      <c r="A392" s="135">
        <f t="shared" si="28"/>
        <v>202021</v>
      </c>
      <c r="B392" s="135" t="s">
        <v>170</v>
      </c>
      <c r="C392" s="135">
        <f>Secondary!C16</f>
        <v>4027</v>
      </c>
      <c r="D392" s="135">
        <v>4</v>
      </c>
      <c r="E392" s="135">
        <f t="shared" si="27"/>
        <v>518</v>
      </c>
      <c r="F392" s="136">
        <f>Secondary!G16</f>
        <v>6435.0962321505176</v>
      </c>
    </row>
    <row r="393" spans="1:6" x14ac:dyDescent="0.25">
      <c r="A393" s="135">
        <f t="shared" si="28"/>
        <v>202021</v>
      </c>
      <c r="B393" s="135" t="s">
        <v>170</v>
      </c>
      <c r="C393" s="135">
        <f>Secondary!C17</f>
        <v>4031</v>
      </c>
      <c r="D393" s="135">
        <v>4</v>
      </c>
      <c r="E393" s="135">
        <f t="shared" si="27"/>
        <v>518</v>
      </c>
      <c r="F393" s="136">
        <f>Secondary!G17</f>
        <v>6266.2235424141845</v>
      </c>
    </row>
    <row r="394" spans="1:6" x14ac:dyDescent="0.25">
      <c r="A394" s="135">
        <f t="shared" si="28"/>
        <v>202021</v>
      </c>
      <c r="B394" s="135" t="s">
        <v>170</v>
      </c>
      <c r="C394" s="135">
        <f>Secondary!C12</f>
        <v>4003</v>
      </c>
      <c r="D394" s="135">
        <v>5</v>
      </c>
      <c r="E394" s="135">
        <f t="shared" ref="E394:E399" si="29">Authcode</f>
        <v>518</v>
      </c>
      <c r="F394" s="136">
        <f>Secondary!H12</f>
        <v>-194.90299999999999</v>
      </c>
    </row>
    <row r="395" spans="1:6" x14ac:dyDescent="0.25">
      <c r="A395" s="135">
        <f t="shared" si="28"/>
        <v>202021</v>
      </c>
      <c r="B395" s="135" t="s">
        <v>170</v>
      </c>
      <c r="C395" s="135">
        <f>Secondary!C13</f>
        <v>4014</v>
      </c>
      <c r="D395" s="135">
        <v>5</v>
      </c>
      <c r="E395" s="135">
        <f t="shared" si="29"/>
        <v>518</v>
      </c>
      <c r="F395" s="136">
        <f>Secondary!H13</f>
        <v>-952.31399999999996</v>
      </c>
    </row>
    <row r="396" spans="1:6" x14ac:dyDescent="0.25">
      <c r="A396" s="135">
        <f t="shared" si="28"/>
        <v>202021</v>
      </c>
      <c r="B396" s="135" t="s">
        <v>170</v>
      </c>
      <c r="C396" s="135">
        <f>Secondary!C14</f>
        <v>4020</v>
      </c>
      <c r="D396" s="135">
        <v>5</v>
      </c>
      <c r="E396" s="135">
        <f t="shared" si="29"/>
        <v>518</v>
      </c>
      <c r="F396" s="136">
        <f>Secondary!H14</f>
        <v>144.89400000000001</v>
      </c>
    </row>
    <row r="397" spans="1:6" x14ac:dyDescent="0.25">
      <c r="A397" s="135">
        <f t="shared" si="28"/>
        <v>202021</v>
      </c>
      <c r="B397" s="135" t="s">
        <v>170</v>
      </c>
      <c r="C397" s="135">
        <f>Secondary!C15</f>
        <v>4026</v>
      </c>
      <c r="D397" s="135">
        <v>5</v>
      </c>
      <c r="E397" s="135">
        <f t="shared" si="29"/>
        <v>518</v>
      </c>
      <c r="F397" s="136">
        <f>Secondary!H15</f>
        <v>-694.55899999999997</v>
      </c>
    </row>
    <row r="398" spans="1:6" x14ac:dyDescent="0.25">
      <c r="A398" s="135">
        <f t="shared" si="28"/>
        <v>202021</v>
      </c>
      <c r="B398" s="135" t="s">
        <v>170</v>
      </c>
      <c r="C398" s="135">
        <f>Secondary!C16</f>
        <v>4027</v>
      </c>
      <c r="D398" s="135">
        <v>5</v>
      </c>
      <c r="E398" s="135">
        <f t="shared" si="29"/>
        <v>518</v>
      </c>
      <c r="F398" s="136">
        <f>Secondary!H16</f>
        <v>90.061000000000007</v>
      </c>
    </row>
    <row r="399" spans="1:6" x14ac:dyDescent="0.25">
      <c r="A399" s="135">
        <f t="shared" si="28"/>
        <v>202021</v>
      </c>
      <c r="B399" s="135" t="s">
        <v>170</v>
      </c>
      <c r="C399" s="135">
        <f>Secondary!C17</f>
        <v>4031</v>
      </c>
      <c r="D399" s="135">
        <v>5</v>
      </c>
      <c r="E399" s="135">
        <f t="shared" si="29"/>
        <v>518</v>
      </c>
      <c r="F399" s="136">
        <f>Secondary!H17</f>
        <v>-163.624</v>
      </c>
    </row>
    <row r="400" spans="1:6" x14ac:dyDescent="0.25">
      <c r="A400" s="135">
        <f t="shared" ref="A400:A405" si="30">Year</f>
        <v>202021</v>
      </c>
      <c r="B400" s="135" t="s">
        <v>170</v>
      </c>
      <c r="C400" s="135">
        <f>Secondary!C12</f>
        <v>4003</v>
      </c>
      <c r="D400" s="135">
        <v>6</v>
      </c>
      <c r="E400" s="135">
        <f t="shared" ref="E400:E411" si="31">Authcode</f>
        <v>518</v>
      </c>
      <c r="F400" s="136">
        <f>Secondary!I12</f>
        <v>474.41937000000013</v>
      </c>
    </row>
    <row r="401" spans="1:6" x14ac:dyDescent="0.25">
      <c r="A401" s="135">
        <f t="shared" si="30"/>
        <v>202021</v>
      </c>
      <c r="B401" s="135" t="s">
        <v>170</v>
      </c>
      <c r="C401" s="135">
        <f>Secondary!C13</f>
        <v>4014</v>
      </c>
      <c r="D401" s="135">
        <v>6</v>
      </c>
      <c r="E401" s="135">
        <f t="shared" si="31"/>
        <v>518</v>
      </c>
      <c r="F401" s="136">
        <f>Secondary!I13</f>
        <v>-391.94418999999948</v>
      </c>
    </row>
    <row r="402" spans="1:6" x14ac:dyDescent="0.25">
      <c r="A402" s="135">
        <f t="shared" si="30"/>
        <v>202021</v>
      </c>
      <c r="B402" s="135" t="s">
        <v>170</v>
      </c>
      <c r="C402" s="135">
        <f>Secondary!C14</f>
        <v>4020</v>
      </c>
      <c r="D402" s="135">
        <v>6</v>
      </c>
      <c r="E402" s="135">
        <f t="shared" si="31"/>
        <v>518</v>
      </c>
      <c r="F402" s="136">
        <f>Secondary!I14</f>
        <v>499.53924999999998</v>
      </c>
    </row>
    <row r="403" spans="1:6" x14ac:dyDescent="0.25">
      <c r="A403" s="135">
        <f t="shared" si="30"/>
        <v>202021</v>
      </c>
      <c r="B403" s="135" t="s">
        <v>170</v>
      </c>
      <c r="C403" s="135">
        <f>Secondary!C15</f>
        <v>4026</v>
      </c>
      <c r="D403" s="135">
        <v>6</v>
      </c>
      <c r="E403" s="135">
        <f t="shared" si="31"/>
        <v>518</v>
      </c>
      <c r="F403" s="136">
        <f>Secondary!I15</f>
        <v>-457.07452000000001</v>
      </c>
    </row>
    <row r="404" spans="1:6" x14ac:dyDescent="0.25">
      <c r="A404" s="135">
        <f t="shared" si="30"/>
        <v>202021</v>
      </c>
      <c r="B404" s="135" t="s">
        <v>170</v>
      </c>
      <c r="C404" s="135">
        <f>Secondary!C16</f>
        <v>4027</v>
      </c>
      <c r="D404" s="135">
        <v>6</v>
      </c>
      <c r="E404" s="135">
        <f t="shared" si="31"/>
        <v>518</v>
      </c>
      <c r="F404" s="136">
        <f>Secondary!I16</f>
        <v>715.92205999999965</v>
      </c>
    </row>
    <row r="405" spans="1:6" x14ac:dyDescent="0.25">
      <c r="A405" s="135">
        <f t="shared" si="30"/>
        <v>202021</v>
      </c>
      <c r="B405" s="135" t="s">
        <v>170</v>
      </c>
      <c r="C405" s="135">
        <f>Secondary!C17</f>
        <v>4031</v>
      </c>
      <c r="D405" s="135">
        <v>6</v>
      </c>
      <c r="E405" s="135">
        <f t="shared" si="31"/>
        <v>518</v>
      </c>
      <c r="F405" s="136">
        <f>Secondary!I17</f>
        <v>465.23829000000006</v>
      </c>
    </row>
    <row r="406" spans="1:6" x14ac:dyDescent="0.25">
      <c r="A406" s="135">
        <f t="shared" ref="A406:A417" si="32">Year</f>
        <v>202021</v>
      </c>
      <c r="B406" s="135" t="s">
        <v>170</v>
      </c>
      <c r="C406" s="135">
        <f>Secondary!C12</f>
        <v>4003</v>
      </c>
      <c r="D406" s="135">
        <v>7</v>
      </c>
      <c r="E406" s="135">
        <f t="shared" si="31"/>
        <v>518</v>
      </c>
      <c r="F406" s="136">
        <f>Secondary!J12</f>
        <v>6348.3194632042159</v>
      </c>
    </row>
    <row r="407" spans="1:6" x14ac:dyDescent="0.25">
      <c r="A407" s="135">
        <f t="shared" si="32"/>
        <v>202021</v>
      </c>
      <c r="B407" s="135" t="s">
        <v>170</v>
      </c>
      <c r="C407" s="135">
        <f>Secondary!C13</f>
        <v>4014</v>
      </c>
      <c r="D407" s="135">
        <v>7</v>
      </c>
      <c r="E407" s="135">
        <f t="shared" si="31"/>
        <v>518</v>
      </c>
      <c r="F407" s="136">
        <f>Secondary!J13</f>
        <v>7605.3381414664573</v>
      </c>
    </row>
    <row r="408" spans="1:6" x14ac:dyDescent="0.25">
      <c r="A408" s="135">
        <f t="shared" si="32"/>
        <v>202021</v>
      </c>
      <c r="B408" s="135" t="s">
        <v>170</v>
      </c>
      <c r="C408" s="135">
        <f>Secondary!C14</f>
        <v>4020</v>
      </c>
      <c r="D408" s="135">
        <v>7</v>
      </c>
      <c r="E408" s="135">
        <f t="shared" si="31"/>
        <v>518</v>
      </c>
      <c r="F408" s="136">
        <f>Secondary!J14</f>
        <v>5828.1537828882792</v>
      </c>
    </row>
    <row r="409" spans="1:6" x14ac:dyDescent="0.25">
      <c r="A409" s="135">
        <f t="shared" si="32"/>
        <v>202021</v>
      </c>
      <c r="B409" s="135" t="s">
        <v>170</v>
      </c>
      <c r="C409" s="135">
        <f>Secondary!C15</f>
        <v>4026</v>
      </c>
      <c r="D409" s="135">
        <v>7</v>
      </c>
      <c r="E409" s="135">
        <f t="shared" si="31"/>
        <v>518</v>
      </c>
      <c r="F409" s="136">
        <f>Secondary!J15</f>
        <v>3279.6776487024499</v>
      </c>
    </row>
    <row r="410" spans="1:6" x14ac:dyDescent="0.25">
      <c r="A410" s="135">
        <f t="shared" si="32"/>
        <v>202021</v>
      </c>
      <c r="B410" s="135" t="s">
        <v>170</v>
      </c>
      <c r="C410" s="135">
        <f>Secondary!C16</f>
        <v>4027</v>
      </c>
      <c r="D410" s="135">
        <v>7</v>
      </c>
      <c r="E410" s="135">
        <f t="shared" si="31"/>
        <v>518</v>
      </c>
      <c r="F410" s="136">
        <f>Secondary!J16</f>
        <v>5809.2351721505183</v>
      </c>
    </row>
    <row r="411" spans="1:6" x14ac:dyDescent="0.25">
      <c r="A411" s="135">
        <f t="shared" si="32"/>
        <v>202021</v>
      </c>
      <c r="B411" s="135" t="s">
        <v>170</v>
      </c>
      <c r="C411" s="135">
        <f>Secondary!C17</f>
        <v>4031</v>
      </c>
      <c r="D411" s="135">
        <v>7</v>
      </c>
      <c r="E411" s="135">
        <f t="shared" si="31"/>
        <v>518</v>
      </c>
      <c r="F411" s="136">
        <f>Secondary!J17</f>
        <v>5637.3612524141845</v>
      </c>
    </row>
    <row r="412" spans="1:6" x14ac:dyDescent="0.25">
      <c r="A412" s="135">
        <f t="shared" si="32"/>
        <v>202021</v>
      </c>
      <c r="B412" s="135" t="s">
        <v>170</v>
      </c>
      <c r="C412" s="135">
        <f>Secondary!C12</f>
        <v>4003</v>
      </c>
      <c r="D412" s="135">
        <v>8</v>
      </c>
      <c r="E412" s="135">
        <f t="shared" ref="E412:E418" si="33">Authcode</f>
        <v>518</v>
      </c>
      <c r="F412" s="136">
        <f>Secondary!K12</f>
        <v>820.05084673720626</v>
      </c>
    </row>
    <row r="413" spans="1:6" x14ac:dyDescent="0.25">
      <c r="A413" s="135">
        <f t="shared" si="32"/>
        <v>202021</v>
      </c>
      <c r="B413" s="135" t="s">
        <v>170</v>
      </c>
      <c r="C413" s="135">
        <f>Secondary!C13</f>
        <v>4014</v>
      </c>
      <c r="D413" s="135">
        <v>8</v>
      </c>
      <c r="E413" s="135">
        <f t="shared" si="33"/>
        <v>518</v>
      </c>
      <c r="F413" s="136">
        <f>Secondary!K13</f>
        <v>1883.7637734890757</v>
      </c>
    </row>
    <row r="414" spans="1:6" x14ac:dyDescent="0.25">
      <c r="A414" s="135">
        <f t="shared" si="32"/>
        <v>202021</v>
      </c>
      <c r="B414" s="135" t="s">
        <v>170</v>
      </c>
      <c r="C414" s="135">
        <f>Secondary!C14</f>
        <v>4020</v>
      </c>
      <c r="D414" s="135">
        <v>8</v>
      </c>
      <c r="E414" s="135">
        <f t="shared" si="33"/>
        <v>518</v>
      </c>
      <c r="F414" s="136">
        <f>Secondary!K14</f>
        <v>1014.2937780508327</v>
      </c>
    </row>
    <row r="415" spans="1:6" x14ac:dyDescent="0.25">
      <c r="A415" s="135">
        <f t="shared" si="32"/>
        <v>202021</v>
      </c>
      <c r="B415" s="135" t="s">
        <v>170</v>
      </c>
      <c r="C415" s="135">
        <f>Secondary!C15</f>
        <v>4026</v>
      </c>
      <c r="D415" s="135">
        <v>8</v>
      </c>
      <c r="E415" s="135">
        <f t="shared" si="33"/>
        <v>518</v>
      </c>
      <c r="F415" s="136">
        <f>Secondary!K15</f>
        <v>630.37402192721538</v>
      </c>
    </row>
    <row r="416" spans="1:6" x14ac:dyDescent="0.25">
      <c r="A416" s="135">
        <f t="shared" si="32"/>
        <v>202021</v>
      </c>
      <c r="B416" s="135" t="s">
        <v>170</v>
      </c>
      <c r="C416" s="135">
        <f>Secondary!C16</f>
        <v>4027</v>
      </c>
      <c r="D416" s="135">
        <v>8</v>
      </c>
      <c r="E416" s="135">
        <f t="shared" si="33"/>
        <v>518</v>
      </c>
      <c r="F416" s="136">
        <f>Secondary!K16</f>
        <v>1064.6515100766612</v>
      </c>
    </row>
    <row r="417" spans="1:6" x14ac:dyDescent="0.25">
      <c r="A417" s="135">
        <f t="shared" si="32"/>
        <v>202021</v>
      </c>
      <c r="B417" s="135" t="s">
        <v>170</v>
      </c>
      <c r="C417" s="135">
        <f>Secondary!C17</f>
        <v>4031</v>
      </c>
      <c r="D417" s="135">
        <v>8</v>
      </c>
      <c r="E417" s="135">
        <f t="shared" si="33"/>
        <v>518</v>
      </c>
      <c r="F417" s="136">
        <f>Secondary!K17</f>
        <v>1270.1790813676594</v>
      </c>
    </row>
    <row r="418" spans="1:6" x14ac:dyDescent="0.25">
      <c r="A418" s="135">
        <f t="shared" ref="A418:A427" si="34">Year</f>
        <v>202021</v>
      </c>
      <c r="B418" s="135" t="s">
        <v>170</v>
      </c>
      <c r="C418" s="135">
        <f>Special!C12</f>
        <v>7000</v>
      </c>
      <c r="D418" s="135">
        <v>1</v>
      </c>
      <c r="E418" s="135">
        <f t="shared" si="33"/>
        <v>518</v>
      </c>
      <c r="F418" s="136">
        <f>Special!D12</f>
        <v>2383.0890092278501</v>
      </c>
    </row>
    <row r="419" spans="1:6" x14ac:dyDescent="0.25">
      <c r="A419" s="135">
        <f t="shared" si="34"/>
        <v>202021</v>
      </c>
      <c r="B419" s="135" t="s">
        <v>170</v>
      </c>
      <c r="C419" s="135">
        <f>Special!C13</f>
        <v>7010</v>
      </c>
      <c r="D419" s="135">
        <v>1</v>
      </c>
      <c r="E419" s="135">
        <f t="shared" ref="E419:E431" si="35">Authcode</f>
        <v>518</v>
      </c>
      <c r="F419" s="136">
        <f>Special!D13</f>
        <v>3299.4145328926002</v>
      </c>
    </row>
    <row r="420" spans="1:6" x14ac:dyDescent="0.25">
      <c r="A420" s="135">
        <f t="shared" si="34"/>
        <v>202021</v>
      </c>
      <c r="B420" s="135" t="s">
        <v>170</v>
      </c>
      <c r="C420" s="135">
        <f>Special!C12</f>
        <v>7000</v>
      </c>
      <c r="D420" s="135">
        <v>2</v>
      </c>
      <c r="E420" s="135">
        <f t="shared" si="35"/>
        <v>518</v>
      </c>
      <c r="F420" s="135">
        <f>Special!E12</f>
        <v>0</v>
      </c>
    </row>
    <row r="421" spans="1:6" x14ac:dyDescent="0.25">
      <c r="A421" s="135">
        <f t="shared" si="34"/>
        <v>202021</v>
      </c>
      <c r="B421" s="135" t="s">
        <v>170</v>
      </c>
      <c r="C421" s="135">
        <f>Special!C13</f>
        <v>7010</v>
      </c>
      <c r="D421" s="135">
        <v>2</v>
      </c>
      <c r="E421" s="135">
        <f t="shared" si="35"/>
        <v>518</v>
      </c>
      <c r="F421" s="135">
        <f>Special!E13</f>
        <v>0</v>
      </c>
    </row>
    <row r="422" spans="1:6" x14ac:dyDescent="0.25">
      <c r="A422" s="135">
        <f t="shared" si="34"/>
        <v>202021</v>
      </c>
      <c r="B422" s="135" t="s">
        <v>170</v>
      </c>
      <c r="C422" s="135">
        <f>Special!C12</f>
        <v>7000</v>
      </c>
      <c r="D422" s="135">
        <v>3</v>
      </c>
      <c r="E422" s="135">
        <f t="shared" si="35"/>
        <v>518</v>
      </c>
      <c r="F422" s="135">
        <f>Special!F12</f>
        <v>328.17135673848065</v>
      </c>
    </row>
    <row r="423" spans="1:6" x14ac:dyDescent="0.25">
      <c r="A423" s="135">
        <f t="shared" si="34"/>
        <v>202021</v>
      </c>
      <c r="B423" s="135" t="s">
        <v>170</v>
      </c>
      <c r="C423" s="135">
        <f>Special!C13</f>
        <v>7010</v>
      </c>
      <c r="D423" s="135">
        <v>3</v>
      </c>
      <c r="E423" s="135">
        <f t="shared" si="35"/>
        <v>518</v>
      </c>
      <c r="F423" s="135">
        <f>Special!F13</f>
        <v>244.55394303530014</v>
      </c>
    </row>
    <row r="424" spans="1:6" x14ac:dyDescent="0.25">
      <c r="A424" s="135">
        <f t="shared" si="34"/>
        <v>202021</v>
      </c>
      <c r="B424" s="135" t="s">
        <v>170</v>
      </c>
      <c r="C424" s="135">
        <f>Special!C12</f>
        <v>7000</v>
      </c>
      <c r="D424" s="135">
        <v>4</v>
      </c>
      <c r="E424" s="135">
        <f t="shared" si="35"/>
        <v>518</v>
      </c>
      <c r="F424" s="136">
        <f>Special!G12</f>
        <v>2711.2603659663309</v>
      </c>
    </row>
    <row r="425" spans="1:6" x14ac:dyDescent="0.25">
      <c r="A425" s="135">
        <f t="shared" si="34"/>
        <v>202021</v>
      </c>
      <c r="B425" s="135" t="s">
        <v>170</v>
      </c>
      <c r="C425" s="135">
        <f>Special!C13</f>
        <v>7010</v>
      </c>
      <c r="D425" s="135">
        <v>4</v>
      </c>
      <c r="E425" s="135">
        <f t="shared" si="35"/>
        <v>518</v>
      </c>
      <c r="F425" s="136">
        <f>Special!G13</f>
        <v>3543.9684759279003</v>
      </c>
    </row>
    <row r="426" spans="1:6" x14ac:dyDescent="0.25">
      <c r="A426" s="135">
        <f t="shared" si="34"/>
        <v>202021</v>
      </c>
      <c r="B426" s="135" t="s">
        <v>170</v>
      </c>
      <c r="C426" s="135">
        <f>Special!C12</f>
        <v>7000</v>
      </c>
      <c r="D426" s="135">
        <v>5</v>
      </c>
      <c r="E426" s="135">
        <f t="shared" si="35"/>
        <v>518</v>
      </c>
      <c r="F426" s="135">
        <f>Special!H12</f>
        <v>198.13154</v>
      </c>
    </row>
    <row r="427" spans="1:6" x14ac:dyDescent="0.25">
      <c r="A427" s="135">
        <f t="shared" si="34"/>
        <v>202021</v>
      </c>
      <c r="B427" s="135" t="s">
        <v>170</v>
      </c>
      <c r="C427" s="135">
        <f>Special!C13</f>
        <v>7010</v>
      </c>
      <c r="D427" s="135">
        <v>5</v>
      </c>
      <c r="E427" s="135">
        <f t="shared" si="35"/>
        <v>518</v>
      </c>
      <c r="F427" s="135">
        <f>Special!H13</f>
        <v>77.006149999999991</v>
      </c>
    </row>
    <row r="428" spans="1:6" x14ac:dyDescent="0.25">
      <c r="A428" s="135">
        <f t="shared" ref="A428:A465" si="36">Year</f>
        <v>202021</v>
      </c>
      <c r="B428" s="135" t="s">
        <v>170</v>
      </c>
      <c r="C428" s="135">
        <f>Special!C12</f>
        <v>7000</v>
      </c>
      <c r="D428" s="135">
        <v>6</v>
      </c>
      <c r="E428" s="135">
        <f t="shared" si="35"/>
        <v>518</v>
      </c>
      <c r="F428" s="135">
        <f>Special!I12</f>
        <v>432.85601000000003</v>
      </c>
    </row>
    <row r="429" spans="1:6" x14ac:dyDescent="0.25">
      <c r="A429" s="135">
        <f t="shared" si="36"/>
        <v>202021</v>
      </c>
      <c r="B429" s="135" t="s">
        <v>170</v>
      </c>
      <c r="C429" s="135">
        <f>Special!C13</f>
        <v>7010</v>
      </c>
      <c r="D429" s="135">
        <v>6</v>
      </c>
      <c r="E429" s="135">
        <f t="shared" si="35"/>
        <v>518</v>
      </c>
      <c r="F429" s="135">
        <f>Special!I13</f>
        <v>144.20627000000002</v>
      </c>
    </row>
    <row r="430" spans="1:6" x14ac:dyDescent="0.25">
      <c r="A430" s="135">
        <f t="shared" si="36"/>
        <v>202021</v>
      </c>
      <c r="B430" s="135" t="s">
        <v>170</v>
      </c>
      <c r="C430" s="135">
        <f>Special!C12</f>
        <v>7000</v>
      </c>
      <c r="D430" s="135">
        <v>7</v>
      </c>
      <c r="E430" s="135">
        <f t="shared" si="35"/>
        <v>518</v>
      </c>
      <c r="F430" s="136">
        <f>Special!J12</f>
        <v>2476.5358959663308</v>
      </c>
    </row>
    <row r="431" spans="1:6" x14ac:dyDescent="0.25">
      <c r="A431" s="135">
        <f t="shared" si="36"/>
        <v>202021</v>
      </c>
      <c r="B431" s="135" t="s">
        <v>170</v>
      </c>
      <c r="C431" s="135">
        <f>Special!C13</f>
        <v>7010</v>
      </c>
      <c r="D431" s="135">
        <v>7</v>
      </c>
      <c r="E431" s="135">
        <f t="shared" si="35"/>
        <v>518</v>
      </c>
      <c r="F431" s="136">
        <f>Special!J13</f>
        <v>3476.7683559279003</v>
      </c>
    </row>
    <row r="432" spans="1:6" x14ac:dyDescent="0.25">
      <c r="A432" s="135">
        <f t="shared" si="36"/>
        <v>202021</v>
      </c>
      <c r="B432" s="135" t="s">
        <v>170</v>
      </c>
      <c r="C432" s="135">
        <f>Special!C12</f>
        <v>7000</v>
      </c>
      <c r="D432" s="135">
        <v>8</v>
      </c>
      <c r="E432" s="135">
        <f t="shared" ref="E432:E481" si="37">Authcode</f>
        <v>518</v>
      </c>
      <c r="F432" s="136">
        <f>Special!K12</f>
        <v>379.35944955726688</v>
      </c>
    </row>
    <row r="433" spans="1:6" x14ac:dyDescent="0.25">
      <c r="A433" s="135">
        <f t="shared" si="36"/>
        <v>202021</v>
      </c>
      <c r="B433" s="135" t="s">
        <v>170</v>
      </c>
      <c r="C433" s="135">
        <f>Special!C13</f>
        <v>7010</v>
      </c>
      <c r="D433" s="135">
        <v>8</v>
      </c>
      <c r="E433" s="135">
        <f t="shared" si="37"/>
        <v>518</v>
      </c>
      <c r="F433" s="136">
        <f>Special!K13</f>
        <v>287.90115360717749</v>
      </c>
    </row>
    <row r="434" spans="1:6" x14ac:dyDescent="0.25">
      <c r="A434" s="135">
        <f t="shared" si="36"/>
        <v>202021</v>
      </c>
      <c r="B434" s="135" t="s">
        <v>170</v>
      </c>
      <c r="C434" s="135">
        <v>8881</v>
      </c>
      <c r="D434" s="135">
        <v>1</v>
      </c>
      <c r="E434" s="135">
        <f t="shared" si="37"/>
        <v>518</v>
      </c>
      <c r="F434" s="136">
        <f>Nursery!D23</f>
        <v>0</v>
      </c>
    </row>
    <row r="435" spans="1:6" x14ac:dyDescent="0.25">
      <c r="A435" s="135">
        <f t="shared" si="36"/>
        <v>202021</v>
      </c>
      <c r="B435" s="135" t="s">
        <v>170</v>
      </c>
      <c r="C435" s="135">
        <v>8881</v>
      </c>
      <c r="D435" s="135">
        <v>2</v>
      </c>
      <c r="E435" s="135">
        <f t="shared" si="37"/>
        <v>518</v>
      </c>
      <c r="F435" s="136">
        <f>Nursery!E23</f>
        <v>0</v>
      </c>
    </row>
    <row r="436" spans="1:6" x14ac:dyDescent="0.25">
      <c r="A436" s="135">
        <f t="shared" si="36"/>
        <v>202021</v>
      </c>
      <c r="B436" s="135" t="s">
        <v>170</v>
      </c>
      <c r="C436" s="135">
        <v>8881</v>
      </c>
      <c r="D436" s="135">
        <v>3</v>
      </c>
      <c r="E436" s="135">
        <f t="shared" si="37"/>
        <v>518</v>
      </c>
      <c r="F436" s="136">
        <f>Nursery!F23</f>
        <v>0</v>
      </c>
    </row>
    <row r="437" spans="1:6" x14ac:dyDescent="0.25">
      <c r="A437" s="135">
        <f t="shared" si="36"/>
        <v>202021</v>
      </c>
      <c r="B437" s="135" t="s">
        <v>170</v>
      </c>
      <c r="C437" s="135">
        <v>8881</v>
      </c>
      <c r="D437" s="135">
        <v>4</v>
      </c>
      <c r="E437" s="135">
        <f t="shared" si="37"/>
        <v>518</v>
      </c>
      <c r="F437" s="136">
        <f>Nursery!G23</f>
        <v>0</v>
      </c>
    </row>
    <row r="438" spans="1:6" x14ac:dyDescent="0.25">
      <c r="A438" s="135">
        <f t="shared" si="36"/>
        <v>202021</v>
      </c>
      <c r="B438" s="135" t="s">
        <v>170</v>
      </c>
      <c r="C438" s="135">
        <v>8881</v>
      </c>
      <c r="D438" s="135">
        <v>5</v>
      </c>
      <c r="E438" s="135">
        <f t="shared" si="37"/>
        <v>518</v>
      </c>
      <c r="F438" s="136">
        <f>Nursery!H23</f>
        <v>0</v>
      </c>
    </row>
    <row r="439" spans="1:6" x14ac:dyDescent="0.25">
      <c r="A439" s="135">
        <f t="shared" si="36"/>
        <v>202021</v>
      </c>
      <c r="B439" s="135" t="s">
        <v>170</v>
      </c>
      <c r="C439" s="135">
        <v>8881</v>
      </c>
      <c r="D439" s="135">
        <v>6</v>
      </c>
      <c r="E439" s="135">
        <f t="shared" si="37"/>
        <v>518</v>
      </c>
      <c r="F439" s="136">
        <f>Nursery!I23</f>
        <v>0</v>
      </c>
    </row>
    <row r="440" spans="1:6" x14ac:dyDescent="0.25">
      <c r="A440" s="135">
        <f t="shared" si="36"/>
        <v>202021</v>
      </c>
      <c r="B440" s="135" t="s">
        <v>170</v>
      </c>
      <c r="C440" s="135">
        <v>8881</v>
      </c>
      <c r="D440" s="135">
        <v>7</v>
      </c>
      <c r="E440" s="135">
        <f t="shared" si="37"/>
        <v>518</v>
      </c>
      <c r="F440" s="136">
        <f>Nursery!J23</f>
        <v>0</v>
      </c>
    </row>
    <row r="441" spans="1:6" x14ac:dyDescent="0.25">
      <c r="A441" s="135">
        <f t="shared" si="36"/>
        <v>202021</v>
      </c>
      <c r="B441" s="135" t="s">
        <v>170</v>
      </c>
      <c r="C441" s="135">
        <v>8881</v>
      </c>
      <c r="D441" s="135">
        <v>8</v>
      </c>
      <c r="E441" s="135">
        <f t="shared" si="37"/>
        <v>518</v>
      </c>
      <c r="F441" s="136">
        <f>Nursery!K23</f>
        <v>0</v>
      </c>
    </row>
    <row r="442" spans="1:6" x14ac:dyDescent="0.25">
      <c r="A442" s="135">
        <f t="shared" si="36"/>
        <v>202021</v>
      </c>
      <c r="B442" s="135" t="s">
        <v>170</v>
      </c>
      <c r="C442" s="135">
        <v>8882</v>
      </c>
      <c r="D442" s="135">
        <v>1</v>
      </c>
      <c r="E442" s="135">
        <f t="shared" si="37"/>
        <v>518</v>
      </c>
      <c r="F442" s="136">
        <f>Primary!D57</f>
        <v>33139.191397094823</v>
      </c>
    </row>
    <row r="443" spans="1:6" x14ac:dyDescent="0.25">
      <c r="A443" s="135">
        <f t="shared" si="36"/>
        <v>202021</v>
      </c>
      <c r="B443" s="135" t="s">
        <v>170</v>
      </c>
      <c r="C443" s="135">
        <v>8882</v>
      </c>
      <c r="D443" s="135">
        <v>2</v>
      </c>
      <c r="E443" s="135">
        <f t="shared" si="37"/>
        <v>518</v>
      </c>
      <c r="F443" s="136">
        <f>Primary!E57</f>
        <v>0</v>
      </c>
    </row>
    <row r="444" spans="1:6" x14ac:dyDescent="0.25">
      <c r="A444" s="135">
        <f t="shared" si="36"/>
        <v>202021</v>
      </c>
      <c r="B444" s="135" t="s">
        <v>170</v>
      </c>
      <c r="C444" s="135">
        <v>8882</v>
      </c>
      <c r="D444" s="135">
        <v>3</v>
      </c>
      <c r="E444" s="135">
        <f t="shared" si="37"/>
        <v>518</v>
      </c>
      <c r="F444" s="136">
        <f>Primary!F57</f>
        <v>5106.1684117518971</v>
      </c>
    </row>
    <row r="445" spans="1:6" x14ac:dyDescent="0.25">
      <c r="A445" s="135">
        <f t="shared" si="36"/>
        <v>202021</v>
      </c>
      <c r="B445" s="135" t="s">
        <v>170</v>
      </c>
      <c r="C445" s="135">
        <v>8882</v>
      </c>
      <c r="D445" s="135">
        <v>4</v>
      </c>
      <c r="E445" s="135">
        <f t="shared" si="37"/>
        <v>518</v>
      </c>
      <c r="F445" s="136">
        <f>Primary!G57</f>
        <v>38245.359808846712</v>
      </c>
    </row>
    <row r="446" spans="1:6" x14ac:dyDescent="0.25">
      <c r="A446" s="135">
        <f t="shared" si="36"/>
        <v>202021</v>
      </c>
      <c r="B446" s="135" t="s">
        <v>170</v>
      </c>
      <c r="C446" s="135">
        <v>8882</v>
      </c>
      <c r="D446" s="135">
        <v>5</v>
      </c>
      <c r="E446" s="135">
        <f t="shared" si="37"/>
        <v>518</v>
      </c>
      <c r="F446" s="136">
        <f>Primary!H57</f>
        <v>935.30500000000006</v>
      </c>
    </row>
    <row r="447" spans="1:6" x14ac:dyDescent="0.25">
      <c r="A447" s="135">
        <f t="shared" si="36"/>
        <v>202021</v>
      </c>
      <c r="B447" s="135" t="s">
        <v>170</v>
      </c>
      <c r="C447" s="135">
        <v>8882</v>
      </c>
      <c r="D447" s="135">
        <v>6</v>
      </c>
      <c r="E447" s="135">
        <f t="shared" si="37"/>
        <v>518</v>
      </c>
      <c r="F447" s="136">
        <f>Primary!I57</f>
        <v>4478.3685559999994</v>
      </c>
    </row>
    <row r="448" spans="1:6" x14ac:dyDescent="0.25">
      <c r="A448" s="135">
        <f t="shared" si="36"/>
        <v>202021</v>
      </c>
      <c r="B448" s="135" t="s">
        <v>170</v>
      </c>
      <c r="C448" s="135">
        <v>8882</v>
      </c>
      <c r="D448" s="135">
        <v>7</v>
      </c>
      <c r="E448" s="135">
        <f t="shared" si="37"/>
        <v>518</v>
      </c>
      <c r="F448" s="136">
        <f>Primary!J57</f>
        <v>34702.296252846711</v>
      </c>
    </row>
    <row r="449" spans="1:6" x14ac:dyDescent="0.25">
      <c r="A449" s="135">
        <f t="shared" si="36"/>
        <v>202021</v>
      </c>
      <c r="B449" s="135" t="s">
        <v>170</v>
      </c>
      <c r="C449" s="135">
        <v>8882</v>
      </c>
      <c r="D449" s="135">
        <v>8</v>
      </c>
      <c r="E449" s="135">
        <f t="shared" si="37"/>
        <v>518</v>
      </c>
      <c r="F449" s="136">
        <f>Primary!K57</f>
        <v>7514.1597924135731</v>
      </c>
    </row>
    <row r="450" spans="1:6" x14ac:dyDescent="0.25">
      <c r="A450" s="135">
        <f t="shared" si="36"/>
        <v>202021</v>
      </c>
      <c r="B450" s="135" t="s">
        <v>170</v>
      </c>
      <c r="C450" s="135">
        <v>8883</v>
      </c>
      <c r="D450" s="135">
        <v>1</v>
      </c>
      <c r="E450" s="135">
        <f t="shared" si="37"/>
        <v>518</v>
      </c>
      <c r="F450" s="136">
        <f>Secondary!D19</f>
        <v>34242.528489686476</v>
      </c>
    </row>
    <row r="451" spans="1:6" x14ac:dyDescent="0.25">
      <c r="A451" s="135">
        <f t="shared" si="36"/>
        <v>202021</v>
      </c>
      <c r="B451" s="135" t="s">
        <v>170</v>
      </c>
      <c r="C451" s="135">
        <v>8883</v>
      </c>
      <c r="D451" s="135">
        <v>2</v>
      </c>
      <c r="E451" s="135">
        <f t="shared" si="37"/>
        <v>518</v>
      </c>
      <c r="F451" s="136">
        <f>Secondary!E19</f>
        <v>0</v>
      </c>
    </row>
    <row r="452" spans="1:6" x14ac:dyDescent="0.25">
      <c r="A452" s="135">
        <f t="shared" si="36"/>
        <v>202021</v>
      </c>
      <c r="B452" s="135" t="s">
        <v>170</v>
      </c>
      <c r="C452" s="135">
        <v>8883</v>
      </c>
      <c r="D452" s="135">
        <v>3</v>
      </c>
      <c r="E452" s="135">
        <f t="shared" si="37"/>
        <v>518</v>
      </c>
      <c r="F452" s="136">
        <f>Secondary!F19</f>
        <v>3342.1022311396246</v>
      </c>
    </row>
    <row r="453" spans="1:6" x14ac:dyDescent="0.25">
      <c r="A453" s="135">
        <f t="shared" si="36"/>
        <v>202021</v>
      </c>
      <c r="B453" s="135" t="s">
        <v>170</v>
      </c>
      <c r="C453" s="135">
        <v>8883</v>
      </c>
      <c r="D453" s="135">
        <v>4</v>
      </c>
      <c r="E453" s="135">
        <f t="shared" si="37"/>
        <v>518</v>
      </c>
      <c r="F453" s="136">
        <f>Secondary!G19</f>
        <v>37584.630720826106</v>
      </c>
    </row>
    <row r="454" spans="1:6" x14ac:dyDescent="0.25">
      <c r="A454" s="135">
        <f t="shared" si="36"/>
        <v>202021</v>
      </c>
      <c r="B454" s="135" t="s">
        <v>170</v>
      </c>
      <c r="C454" s="135">
        <v>8883</v>
      </c>
      <c r="D454" s="135">
        <v>5</v>
      </c>
      <c r="E454" s="135">
        <f t="shared" si="37"/>
        <v>518</v>
      </c>
      <c r="F454" s="136">
        <f>Secondary!H19</f>
        <v>-1770.4449999999999</v>
      </c>
    </row>
    <row r="455" spans="1:6" x14ac:dyDescent="0.25">
      <c r="A455" s="135">
        <f t="shared" si="36"/>
        <v>202021</v>
      </c>
      <c r="B455" s="135" t="s">
        <v>170</v>
      </c>
      <c r="C455" s="135">
        <v>8883</v>
      </c>
      <c r="D455" s="135">
        <v>6</v>
      </c>
      <c r="E455" s="135">
        <f t="shared" si="37"/>
        <v>518</v>
      </c>
      <c r="F455" s="136">
        <f>Secondary!I19</f>
        <v>1306.1002600000004</v>
      </c>
    </row>
    <row r="456" spans="1:6" x14ac:dyDescent="0.25">
      <c r="A456" s="135">
        <f t="shared" si="36"/>
        <v>202021</v>
      </c>
      <c r="B456" s="135" t="s">
        <v>170</v>
      </c>
      <c r="C456" s="135">
        <v>8883</v>
      </c>
      <c r="D456" s="135">
        <v>7</v>
      </c>
      <c r="E456" s="135">
        <f t="shared" si="37"/>
        <v>518</v>
      </c>
      <c r="F456" s="136">
        <f>Secondary!J19</f>
        <v>34508.085460826107</v>
      </c>
    </row>
    <row r="457" spans="1:6" x14ac:dyDescent="0.25">
      <c r="A457" s="135">
        <f t="shared" si="36"/>
        <v>202021</v>
      </c>
      <c r="B457" s="135" t="s">
        <v>170</v>
      </c>
      <c r="C457" s="135">
        <v>8883</v>
      </c>
      <c r="D457" s="135">
        <v>8</v>
      </c>
      <c r="E457" s="135">
        <f t="shared" si="37"/>
        <v>518</v>
      </c>
      <c r="F457" s="136">
        <f>Secondary!K19</f>
        <v>6683.31301164865</v>
      </c>
    </row>
    <row r="458" spans="1:6" x14ac:dyDescent="0.25">
      <c r="A458" s="135">
        <f t="shared" si="36"/>
        <v>202021</v>
      </c>
      <c r="B458" s="135" t="s">
        <v>170</v>
      </c>
      <c r="C458" s="135">
        <v>8884</v>
      </c>
      <c r="D458" s="135">
        <v>1</v>
      </c>
      <c r="E458" s="135">
        <f t="shared" si="37"/>
        <v>518</v>
      </c>
      <c r="F458" s="136">
        <f>Special!D15</f>
        <v>5682.5035421204502</v>
      </c>
    </row>
    <row r="459" spans="1:6" x14ac:dyDescent="0.25">
      <c r="A459" s="135">
        <f t="shared" si="36"/>
        <v>202021</v>
      </c>
      <c r="B459" s="135" t="s">
        <v>170</v>
      </c>
      <c r="C459" s="135">
        <v>8884</v>
      </c>
      <c r="D459" s="135">
        <v>2</v>
      </c>
      <c r="E459" s="135">
        <f t="shared" si="37"/>
        <v>518</v>
      </c>
      <c r="F459" s="136">
        <f>Special!E15</f>
        <v>0</v>
      </c>
    </row>
    <row r="460" spans="1:6" x14ac:dyDescent="0.25">
      <c r="A460" s="135">
        <f t="shared" si="36"/>
        <v>202021</v>
      </c>
      <c r="B460" s="135" t="s">
        <v>170</v>
      </c>
      <c r="C460" s="135">
        <v>8884</v>
      </c>
      <c r="D460" s="135">
        <v>3</v>
      </c>
      <c r="E460" s="135">
        <f t="shared" si="37"/>
        <v>518</v>
      </c>
      <c r="F460" s="136">
        <f>Special!F15</f>
        <v>572.72529977378076</v>
      </c>
    </row>
    <row r="461" spans="1:6" x14ac:dyDescent="0.25">
      <c r="A461" s="135">
        <f t="shared" si="36"/>
        <v>202021</v>
      </c>
      <c r="B461" s="135" t="s">
        <v>170</v>
      </c>
      <c r="C461" s="135">
        <v>8884</v>
      </c>
      <c r="D461" s="135">
        <v>4</v>
      </c>
      <c r="E461" s="135">
        <f t="shared" si="37"/>
        <v>518</v>
      </c>
      <c r="F461" s="136">
        <f>Special!G15</f>
        <v>6255.2288418942317</v>
      </c>
    </row>
    <row r="462" spans="1:6" x14ac:dyDescent="0.25">
      <c r="A462" s="135">
        <f t="shared" si="36"/>
        <v>202021</v>
      </c>
      <c r="B462" s="135" t="s">
        <v>170</v>
      </c>
      <c r="C462" s="135">
        <v>8884</v>
      </c>
      <c r="D462" s="135">
        <v>5</v>
      </c>
      <c r="E462" s="135">
        <f t="shared" si="37"/>
        <v>518</v>
      </c>
      <c r="F462" s="136">
        <f>Special!H15</f>
        <v>275.13769000000002</v>
      </c>
    </row>
    <row r="463" spans="1:6" x14ac:dyDescent="0.25">
      <c r="A463" s="135">
        <f t="shared" si="36"/>
        <v>202021</v>
      </c>
      <c r="B463" s="135" t="s">
        <v>170</v>
      </c>
      <c r="C463" s="135">
        <v>8884</v>
      </c>
      <c r="D463" s="135">
        <v>6</v>
      </c>
      <c r="E463" s="135">
        <f t="shared" si="37"/>
        <v>518</v>
      </c>
      <c r="F463" s="136">
        <f>Special!I15</f>
        <v>577.0622800000001</v>
      </c>
    </row>
    <row r="464" spans="1:6" x14ac:dyDescent="0.25">
      <c r="A464" s="135">
        <f t="shared" si="36"/>
        <v>202021</v>
      </c>
      <c r="B464" s="135" t="s">
        <v>170</v>
      </c>
      <c r="C464" s="135">
        <v>8884</v>
      </c>
      <c r="D464" s="135">
        <v>7</v>
      </c>
      <c r="E464" s="135">
        <f t="shared" si="37"/>
        <v>518</v>
      </c>
      <c r="F464" s="136">
        <f>Special!J15</f>
        <v>5953.3042518942311</v>
      </c>
    </row>
    <row r="465" spans="1:6" x14ac:dyDescent="0.25">
      <c r="A465" s="135">
        <f t="shared" si="36"/>
        <v>202021</v>
      </c>
      <c r="B465" s="135" t="s">
        <v>170</v>
      </c>
      <c r="C465" s="135">
        <v>8884</v>
      </c>
      <c r="D465" s="135">
        <v>8</v>
      </c>
      <c r="E465" s="135">
        <f t="shared" si="37"/>
        <v>518</v>
      </c>
      <c r="F465" s="136">
        <f>Special!K15</f>
        <v>667.26060316444432</v>
      </c>
    </row>
    <row r="466" spans="1:6" x14ac:dyDescent="0.25">
      <c r="A466" s="135">
        <f t="shared" ref="A466:A481" si="38">Year</f>
        <v>202021</v>
      </c>
      <c r="B466" s="135" t="s">
        <v>170</v>
      </c>
      <c r="C466" s="135">
        <v>8885</v>
      </c>
      <c r="D466" s="135">
        <v>1</v>
      </c>
      <c r="E466" s="135">
        <f t="shared" si="37"/>
        <v>518</v>
      </c>
      <c r="F466" s="136">
        <f>Special!D17</f>
        <v>78772.546428901755</v>
      </c>
    </row>
    <row r="467" spans="1:6" x14ac:dyDescent="0.25">
      <c r="A467" s="135">
        <f t="shared" si="38"/>
        <v>202021</v>
      </c>
      <c r="B467" s="135" t="s">
        <v>170</v>
      </c>
      <c r="C467" s="135">
        <v>8885</v>
      </c>
      <c r="D467" s="135">
        <v>2</v>
      </c>
      <c r="E467" s="135">
        <f t="shared" si="37"/>
        <v>518</v>
      </c>
      <c r="F467" s="136">
        <f>Special!E17</f>
        <v>0</v>
      </c>
    </row>
    <row r="468" spans="1:6" x14ac:dyDescent="0.25">
      <c r="A468" s="135">
        <f t="shared" si="38"/>
        <v>202021</v>
      </c>
      <c r="B468" s="135" t="s">
        <v>170</v>
      </c>
      <c r="C468" s="135">
        <v>8885</v>
      </c>
      <c r="D468" s="135">
        <v>3</v>
      </c>
      <c r="E468" s="135">
        <f t="shared" si="37"/>
        <v>518</v>
      </c>
      <c r="F468" s="136">
        <f>Special!F17</f>
        <v>9714.7215254081111</v>
      </c>
    </row>
    <row r="469" spans="1:6" x14ac:dyDescent="0.25">
      <c r="A469" s="135">
        <f t="shared" si="38"/>
        <v>202021</v>
      </c>
      <c r="B469" s="135" t="s">
        <v>170</v>
      </c>
      <c r="C469" s="135">
        <v>8885</v>
      </c>
      <c r="D469" s="135">
        <v>4</v>
      </c>
      <c r="E469" s="135">
        <f t="shared" si="37"/>
        <v>518</v>
      </c>
      <c r="F469" s="136">
        <f>Special!G17</f>
        <v>88487.267954309864</v>
      </c>
    </row>
    <row r="470" spans="1:6" x14ac:dyDescent="0.25">
      <c r="A470" s="135">
        <f t="shared" si="38"/>
        <v>202021</v>
      </c>
      <c r="B470" s="135" t="s">
        <v>170</v>
      </c>
      <c r="C470" s="135">
        <v>8885</v>
      </c>
      <c r="D470" s="135">
        <v>5</v>
      </c>
      <c r="E470" s="135">
        <f t="shared" si="37"/>
        <v>518</v>
      </c>
      <c r="F470" s="136">
        <f>Special!H17</f>
        <v>-1387.5883099999999</v>
      </c>
    </row>
    <row r="471" spans="1:6" x14ac:dyDescent="0.25">
      <c r="A471" s="135">
        <f t="shared" si="38"/>
        <v>202021</v>
      </c>
      <c r="B471" s="135" t="s">
        <v>170</v>
      </c>
      <c r="C471" s="135">
        <v>8885</v>
      </c>
      <c r="D471" s="135">
        <v>6</v>
      </c>
      <c r="E471" s="135">
        <f t="shared" si="37"/>
        <v>518</v>
      </c>
      <c r="F471" s="136">
        <f>Special!I17</f>
        <v>5669.6195660000003</v>
      </c>
    </row>
    <row r="472" spans="1:6" x14ac:dyDescent="0.25">
      <c r="A472" s="135">
        <f t="shared" si="38"/>
        <v>202021</v>
      </c>
      <c r="B472" s="135" t="s">
        <v>170</v>
      </c>
      <c r="C472" s="135">
        <v>8885</v>
      </c>
      <c r="D472" s="135">
        <v>7</v>
      </c>
      <c r="E472" s="135">
        <f t="shared" si="37"/>
        <v>518</v>
      </c>
      <c r="F472" s="136">
        <f>Special!J17</f>
        <v>81430.060078309849</v>
      </c>
    </row>
    <row r="473" spans="1:6" x14ac:dyDescent="0.25">
      <c r="A473" s="135">
        <f t="shared" si="38"/>
        <v>202021</v>
      </c>
      <c r="B473" s="135" t="s">
        <v>170</v>
      </c>
      <c r="C473" s="135">
        <v>8885</v>
      </c>
      <c r="D473" s="135">
        <v>8</v>
      </c>
      <c r="E473" s="135">
        <f t="shared" si="37"/>
        <v>518</v>
      </c>
      <c r="F473" s="136">
        <f>Special!K17</f>
        <v>15929.864278050609</v>
      </c>
    </row>
    <row r="474" spans="1:6" x14ac:dyDescent="0.25">
      <c r="A474" s="135">
        <f t="shared" si="38"/>
        <v>202021</v>
      </c>
      <c r="B474" s="135" t="s">
        <v>170</v>
      </c>
      <c r="C474" s="135">
        <v>8886</v>
      </c>
      <c r="D474" s="135">
        <v>1</v>
      </c>
      <c r="E474" s="135">
        <f t="shared" si="37"/>
        <v>518</v>
      </c>
      <c r="F474" s="136">
        <f>Middle!D15</f>
        <v>5708.3230000000003</v>
      </c>
    </row>
    <row r="475" spans="1:6" x14ac:dyDescent="0.25">
      <c r="A475" s="135">
        <f t="shared" si="38"/>
        <v>202021</v>
      </c>
      <c r="B475" s="135" t="s">
        <v>170</v>
      </c>
      <c r="C475" s="135">
        <v>8886</v>
      </c>
      <c r="D475" s="135">
        <v>2</v>
      </c>
      <c r="E475" s="135">
        <f t="shared" si="37"/>
        <v>518</v>
      </c>
      <c r="F475" s="136">
        <f>Middle!E15</f>
        <v>0</v>
      </c>
    </row>
    <row r="476" spans="1:6" x14ac:dyDescent="0.25">
      <c r="A476" s="135">
        <f t="shared" si="38"/>
        <v>202021</v>
      </c>
      <c r="B476" s="135" t="s">
        <v>170</v>
      </c>
      <c r="C476" s="135">
        <v>8886</v>
      </c>
      <c r="D476" s="135">
        <v>3</v>
      </c>
      <c r="E476" s="135">
        <f t="shared" si="37"/>
        <v>518</v>
      </c>
      <c r="F476" s="136">
        <f>Middle!F15</f>
        <v>693.72558274280777</v>
      </c>
    </row>
    <row r="477" spans="1:6" x14ac:dyDescent="0.25">
      <c r="A477" s="135">
        <f t="shared" si="38"/>
        <v>202021</v>
      </c>
      <c r="B477" s="135" t="s">
        <v>170</v>
      </c>
      <c r="C477" s="135">
        <v>8886</v>
      </c>
      <c r="D477" s="135">
        <v>4</v>
      </c>
      <c r="E477" s="135">
        <f t="shared" si="37"/>
        <v>518</v>
      </c>
      <c r="F477" s="136">
        <f>Middle!G15</f>
        <v>6402.0485827428083</v>
      </c>
    </row>
    <row r="478" spans="1:6" x14ac:dyDescent="0.25">
      <c r="A478" s="135">
        <f t="shared" si="38"/>
        <v>202021</v>
      </c>
      <c r="B478" s="135" t="s">
        <v>170</v>
      </c>
      <c r="C478" s="135">
        <v>8886</v>
      </c>
      <c r="D478" s="135">
        <v>5</v>
      </c>
      <c r="E478" s="135">
        <f t="shared" si="37"/>
        <v>518</v>
      </c>
      <c r="F478" s="136">
        <f>Middle!H15</f>
        <v>-827.58600000000001</v>
      </c>
    </row>
    <row r="479" spans="1:6" x14ac:dyDescent="0.25">
      <c r="A479" s="135">
        <f t="shared" si="38"/>
        <v>202021</v>
      </c>
      <c r="B479" s="135" t="s">
        <v>170</v>
      </c>
      <c r="C479" s="135">
        <v>8886</v>
      </c>
      <c r="D479" s="135">
        <v>6</v>
      </c>
      <c r="E479" s="135">
        <f t="shared" si="37"/>
        <v>518</v>
      </c>
      <c r="F479" s="136">
        <f>Middle!I15</f>
        <v>-691.91152999999986</v>
      </c>
    </row>
    <row r="480" spans="1:6" x14ac:dyDescent="0.25">
      <c r="A480" s="135">
        <f t="shared" si="38"/>
        <v>202021</v>
      </c>
      <c r="B480" s="135" t="s">
        <v>170</v>
      </c>
      <c r="C480" s="135">
        <v>8886</v>
      </c>
      <c r="D480" s="135">
        <v>7</v>
      </c>
      <c r="E480" s="135">
        <f t="shared" si="37"/>
        <v>518</v>
      </c>
      <c r="F480" s="136">
        <f>Middle!J15</f>
        <v>6266.3741127428075</v>
      </c>
    </row>
    <row r="481" spans="1:6" x14ac:dyDescent="0.25">
      <c r="A481" s="135">
        <f t="shared" si="38"/>
        <v>202021</v>
      </c>
      <c r="B481" s="135" t="s">
        <v>170</v>
      </c>
      <c r="C481" s="135">
        <v>8886</v>
      </c>
      <c r="D481" s="135">
        <v>8</v>
      </c>
      <c r="E481" s="135">
        <f t="shared" si="37"/>
        <v>518</v>
      </c>
      <c r="F481" s="136">
        <f>Middle!K15</f>
        <v>1065.1308708239405</v>
      </c>
    </row>
  </sheetData>
  <sheetProtection sheet="1" objects="1" scenarios="1"/>
  <phoneticPr fontId="20" type="noConversion"/>
  <pageMargins left="0.75" right="0.75" top="1" bottom="1" header="0.5" footer="0.5"/>
  <pageSetup paperSize="9" orientation="portrait" horizontalDpi="0"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3"/>
    <pageSetUpPr fitToPage="1"/>
  </sheetPr>
  <dimension ref="A1:L28"/>
  <sheetViews>
    <sheetView zoomScale="86" workbookViewId="0">
      <selection activeCell="F1" sqref="F1"/>
    </sheetView>
  </sheetViews>
  <sheetFormatPr defaultColWidth="8.90625" defaultRowHeight="15" x14ac:dyDescent="0.25"/>
  <cols>
    <col min="1" max="1" width="8.08984375" style="135" bestFit="1" customWidth="1"/>
    <col min="2" max="2" width="26.81640625" style="135" customWidth="1"/>
    <col min="3" max="3" width="28.08984375" style="135" bestFit="1" customWidth="1"/>
    <col min="4" max="4" width="12.6328125" style="135" bestFit="1" customWidth="1"/>
    <col min="5" max="5" width="13.90625" style="135" bestFit="1" customWidth="1"/>
    <col min="6" max="6" width="36.453125" style="135" bestFit="1" customWidth="1"/>
    <col min="7" max="7" width="37.453125" style="135" customWidth="1"/>
    <col min="8" max="8" width="25" style="135" bestFit="1" customWidth="1"/>
    <col min="9" max="9" width="28.6328125" style="135" bestFit="1" customWidth="1"/>
    <col min="10" max="10" width="21.1796875" style="135" bestFit="1" customWidth="1"/>
    <col min="11" max="11" width="17.6328125" style="135" bestFit="1" customWidth="1"/>
    <col min="12" max="12" width="12.81640625" style="135" bestFit="1" customWidth="1"/>
    <col min="13" max="13" width="9.36328125" style="135" customWidth="1"/>
    <col min="14" max="14" width="14.1796875" style="135" bestFit="1" customWidth="1"/>
    <col min="15" max="15" width="13.1796875" style="135" bestFit="1" customWidth="1"/>
    <col min="16" max="16" width="8.90625" style="135" bestFit="1"/>
    <col min="17" max="17" width="8.453125" style="135" bestFit="1" customWidth="1"/>
    <col min="18" max="18" width="7.81640625" style="135" bestFit="1" customWidth="1"/>
    <col min="19" max="19" width="11" style="135" bestFit="1" customWidth="1"/>
    <col min="20" max="20" width="36.1796875" style="135" customWidth="1"/>
    <col min="21" max="16384" width="8.90625" style="135"/>
  </cols>
  <sheetData>
    <row r="1" spans="1:12" x14ac:dyDescent="0.25">
      <c r="A1" s="142" t="s">
        <v>270</v>
      </c>
      <c r="B1" s="143"/>
      <c r="C1" s="189" t="s">
        <v>335</v>
      </c>
      <c r="D1" s="189" t="s">
        <v>336</v>
      </c>
      <c r="F1" s="202" t="s">
        <v>369</v>
      </c>
    </row>
    <row r="2" spans="1:12" x14ac:dyDescent="0.25">
      <c r="A2" s="141">
        <v>1</v>
      </c>
      <c r="B2" s="141">
        <v>2</v>
      </c>
      <c r="C2" s="141">
        <v>3</v>
      </c>
      <c r="D2" s="141">
        <v>4</v>
      </c>
      <c r="E2" s="141">
        <v>5</v>
      </c>
      <c r="F2" s="141">
        <v>6</v>
      </c>
      <c r="G2" s="141">
        <v>7</v>
      </c>
      <c r="H2" s="141">
        <v>8</v>
      </c>
      <c r="I2" s="141">
        <v>9</v>
      </c>
      <c r="J2" s="141">
        <v>10</v>
      </c>
      <c r="K2" s="141">
        <v>11</v>
      </c>
      <c r="L2" s="141">
        <v>12</v>
      </c>
    </row>
    <row r="3" spans="1:12" ht="15.6" x14ac:dyDescent="0.3">
      <c r="A3" s="174" t="s">
        <v>39</v>
      </c>
      <c r="B3" s="175" t="s">
        <v>182</v>
      </c>
      <c r="C3" s="175" t="s">
        <v>183</v>
      </c>
      <c r="D3" s="175" t="s">
        <v>184</v>
      </c>
      <c r="E3" s="175" t="s">
        <v>185</v>
      </c>
      <c r="F3" s="175" t="s">
        <v>188</v>
      </c>
      <c r="G3" s="175" t="s">
        <v>61</v>
      </c>
      <c r="H3" s="175" t="s">
        <v>62</v>
      </c>
      <c r="I3" s="175" t="s">
        <v>63</v>
      </c>
      <c r="J3" s="175" t="s">
        <v>64</v>
      </c>
      <c r="K3" s="175" t="s">
        <v>65</v>
      </c>
      <c r="L3" s="176" t="s">
        <v>66</v>
      </c>
    </row>
    <row r="4" spans="1:12" x14ac:dyDescent="0.25">
      <c r="A4" s="177">
        <v>512</v>
      </c>
      <c r="B4" s="178" t="s">
        <v>203</v>
      </c>
      <c r="C4" s="178" t="s">
        <v>202</v>
      </c>
      <c r="D4" s="178" t="s">
        <v>201</v>
      </c>
      <c r="E4" s="178" t="s">
        <v>69</v>
      </c>
      <c r="F4" s="178" t="s">
        <v>199</v>
      </c>
      <c r="G4" s="178" t="s">
        <v>189</v>
      </c>
      <c r="H4" s="178" t="s">
        <v>190</v>
      </c>
      <c r="I4" s="178" t="s">
        <v>191</v>
      </c>
      <c r="J4" s="178" t="s">
        <v>67</v>
      </c>
      <c r="K4" s="178" t="s">
        <v>192</v>
      </c>
      <c r="L4" s="179" t="s">
        <v>68</v>
      </c>
    </row>
    <row r="5" spans="1:12" x14ac:dyDescent="0.25">
      <c r="A5" s="180">
        <v>514</v>
      </c>
      <c r="B5" s="181" t="s">
        <v>352</v>
      </c>
      <c r="C5" s="181" t="s">
        <v>353</v>
      </c>
      <c r="D5" s="181" t="s">
        <v>354</v>
      </c>
      <c r="E5" s="181" t="s">
        <v>72</v>
      </c>
      <c r="F5" s="181" t="s">
        <v>200</v>
      </c>
      <c r="G5" s="181" t="s">
        <v>193</v>
      </c>
      <c r="H5" s="181" t="s">
        <v>194</v>
      </c>
      <c r="I5" s="181" t="s">
        <v>70</v>
      </c>
      <c r="J5" s="181" t="s">
        <v>42</v>
      </c>
      <c r="K5" s="181" t="s">
        <v>320</v>
      </c>
      <c r="L5" s="182" t="s">
        <v>71</v>
      </c>
    </row>
    <row r="6" spans="1:12" x14ac:dyDescent="0.25">
      <c r="A6" s="177">
        <v>516</v>
      </c>
      <c r="B6" s="178" t="s">
        <v>355</v>
      </c>
      <c r="C6" s="178" t="s">
        <v>356</v>
      </c>
      <c r="D6" s="178" t="s">
        <v>80</v>
      </c>
      <c r="E6" s="178" t="s">
        <v>79</v>
      </c>
      <c r="F6" s="178" t="s">
        <v>73</v>
      </c>
      <c r="G6" s="178" t="s">
        <v>74</v>
      </c>
      <c r="H6" s="178" t="s">
        <v>75</v>
      </c>
      <c r="I6" s="178" t="s">
        <v>76</v>
      </c>
      <c r="J6" s="178" t="s">
        <v>77</v>
      </c>
      <c r="K6" s="178" t="s">
        <v>43</v>
      </c>
      <c r="L6" s="179" t="s">
        <v>78</v>
      </c>
    </row>
    <row r="7" spans="1:12" x14ac:dyDescent="0.25">
      <c r="A7" s="180">
        <v>518</v>
      </c>
      <c r="B7" s="181" t="s">
        <v>279</v>
      </c>
      <c r="C7" s="181" t="s">
        <v>278</v>
      </c>
      <c r="D7" s="181" t="s">
        <v>357</v>
      </c>
      <c r="E7" s="181" t="s">
        <v>87</v>
      </c>
      <c r="F7" s="181" t="s">
        <v>81</v>
      </c>
      <c r="G7" s="181" t="s">
        <v>82</v>
      </c>
      <c r="H7" s="181" t="s">
        <v>81</v>
      </c>
      <c r="I7" s="181" t="s">
        <v>83</v>
      </c>
      <c r="J7" s="181" t="s">
        <v>84</v>
      </c>
      <c r="K7" s="181" t="s">
        <v>85</v>
      </c>
      <c r="L7" s="182" t="s">
        <v>86</v>
      </c>
    </row>
    <row r="8" spans="1:12" x14ac:dyDescent="0.25">
      <c r="A8" s="177">
        <v>520</v>
      </c>
      <c r="B8" s="178" t="s">
        <v>313</v>
      </c>
      <c r="C8" s="178" t="s">
        <v>280</v>
      </c>
      <c r="D8" s="178" t="s">
        <v>92</v>
      </c>
      <c r="E8" s="178" t="s">
        <v>91</v>
      </c>
      <c r="F8" s="178" t="s">
        <v>88</v>
      </c>
      <c r="G8" s="178" t="s">
        <v>74</v>
      </c>
      <c r="H8" s="178" t="s">
        <v>83</v>
      </c>
      <c r="I8" s="178" t="s">
        <v>89</v>
      </c>
      <c r="J8" s="178" t="s">
        <v>45</v>
      </c>
      <c r="K8" s="178" t="s">
        <v>320</v>
      </c>
      <c r="L8" s="179" t="s">
        <v>90</v>
      </c>
    </row>
    <row r="9" spans="1:12" x14ac:dyDescent="0.25">
      <c r="A9" s="180">
        <v>522</v>
      </c>
      <c r="B9" s="181" t="s">
        <v>283</v>
      </c>
      <c r="C9" s="181" t="s">
        <v>282</v>
      </c>
      <c r="D9" s="181" t="s">
        <v>281</v>
      </c>
      <c r="E9" s="181" t="s">
        <v>98</v>
      </c>
      <c r="F9" s="181" t="s">
        <v>93</v>
      </c>
      <c r="G9" s="181" t="s">
        <v>94</v>
      </c>
      <c r="H9" s="181" t="s">
        <v>95</v>
      </c>
      <c r="I9" s="181" t="s">
        <v>96</v>
      </c>
      <c r="J9" s="181" t="s">
        <v>46</v>
      </c>
      <c r="K9" s="181" t="s">
        <v>320</v>
      </c>
      <c r="L9" s="182" t="s">
        <v>97</v>
      </c>
    </row>
    <row r="10" spans="1:12" x14ac:dyDescent="0.25">
      <c r="A10" s="177">
        <v>524</v>
      </c>
      <c r="B10" s="178" t="s">
        <v>358</v>
      </c>
      <c r="C10" s="178" t="s">
        <v>359</v>
      </c>
      <c r="D10" s="178" t="s">
        <v>303</v>
      </c>
      <c r="E10" s="178" t="s">
        <v>103</v>
      </c>
      <c r="F10" s="178" t="s">
        <v>99</v>
      </c>
      <c r="G10" s="178" t="s">
        <v>74</v>
      </c>
      <c r="H10" s="178" t="s">
        <v>100</v>
      </c>
      <c r="I10" s="178" t="s">
        <v>101</v>
      </c>
      <c r="J10" s="178" t="s">
        <v>47</v>
      </c>
      <c r="K10" s="178" t="s">
        <v>320</v>
      </c>
      <c r="L10" s="179" t="s">
        <v>102</v>
      </c>
    </row>
    <row r="11" spans="1:12" x14ac:dyDescent="0.25">
      <c r="A11" s="180">
        <v>526</v>
      </c>
      <c r="B11" s="181" t="s">
        <v>360</v>
      </c>
      <c r="C11" s="181" t="s">
        <v>361</v>
      </c>
      <c r="D11" s="181" t="s">
        <v>180</v>
      </c>
      <c r="E11" s="181" t="s">
        <v>106</v>
      </c>
      <c r="F11" s="181" t="s">
        <v>104</v>
      </c>
      <c r="G11" s="181" t="s">
        <v>299</v>
      </c>
      <c r="H11" s="181" t="s">
        <v>300</v>
      </c>
      <c r="I11" s="181" t="s">
        <v>301</v>
      </c>
      <c r="J11" s="181" t="s">
        <v>105</v>
      </c>
      <c r="K11" s="181" t="s">
        <v>48</v>
      </c>
      <c r="L11" s="182" t="s">
        <v>302</v>
      </c>
    </row>
    <row r="12" spans="1:12" x14ac:dyDescent="0.25">
      <c r="A12" s="177">
        <v>528</v>
      </c>
      <c r="B12" s="178" t="s">
        <v>362</v>
      </c>
      <c r="C12" s="178" t="s">
        <v>363</v>
      </c>
      <c r="D12" s="178" t="s">
        <v>364</v>
      </c>
      <c r="E12" s="178" t="s">
        <v>110</v>
      </c>
      <c r="F12" s="178" t="s">
        <v>107</v>
      </c>
      <c r="G12" s="178" t="s">
        <v>284</v>
      </c>
      <c r="H12" s="178" t="s">
        <v>83</v>
      </c>
      <c r="I12" s="178" t="s">
        <v>108</v>
      </c>
      <c r="J12" s="178" t="s">
        <v>49</v>
      </c>
      <c r="K12" s="178" t="s">
        <v>320</v>
      </c>
      <c r="L12" s="179" t="s">
        <v>109</v>
      </c>
    </row>
    <row r="13" spans="1:12" x14ac:dyDescent="0.25">
      <c r="A13" s="180">
        <v>530</v>
      </c>
      <c r="B13" s="181" t="s">
        <v>290</v>
      </c>
      <c r="C13" s="181" t="s">
        <v>289</v>
      </c>
      <c r="D13" s="181" t="s">
        <v>288</v>
      </c>
      <c r="E13" s="181" t="s">
        <v>114</v>
      </c>
      <c r="F13" s="181" t="s">
        <v>111</v>
      </c>
      <c r="G13" s="181" t="s">
        <v>112</v>
      </c>
      <c r="H13" s="181" t="s">
        <v>285</v>
      </c>
      <c r="I13" s="181" t="s">
        <v>286</v>
      </c>
      <c r="J13" s="181" t="s">
        <v>113</v>
      </c>
      <c r="K13" s="181" t="s">
        <v>320</v>
      </c>
      <c r="L13" s="182" t="s">
        <v>287</v>
      </c>
    </row>
    <row r="14" spans="1:12" x14ac:dyDescent="0.25">
      <c r="A14" s="177">
        <v>532</v>
      </c>
      <c r="B14" s="178" t="s">
        <v>323</v>
      </c>
      <c r="C14" s="178" t="s">
        <v>322</v>
      </c>
      <c r="D14" s="178" t="s">
        <v>321</v>
      </c>
      <c r="E14" s="178" t="s">
        <v>117</v>
      </c>
      <c r="F14" s="178" t="s">
        <v>115</v>
      </c>
      <c r="G14" s="178" t="s">
        <v>74</v>
      </c>
      <c r="H14" s="178" t="s">
        <v>119</v>
      </c>
      <c r="I14" s="178" t="s">
        <v>320</v>
      </c>
      <c r="J14" s="178" t="s">
        <v>51</v>
      </c>
      <c r="K14" s="178" t="s">
        <v>320</v>
      </c>
      <c r="L14" s="179" t="s">
        <v>116</v>
      </c>
    </row>
    <row r="15" spans="1:12" x14ac:dyDescent="0.25">
      <c r="A15" s="180">
        <v>534</v>
      </c>
      <c r="B15" s="181" t="s">
        <v>305</v>
      </c>
      <c r="C15" s="181" t="s">
        <v>304</v>
      </c>
      <c r="D15" s="181" t="s">
        <v>186</v>
      </c>
      <c r="E15" s="181" t="s">
        <v>122</v>
      </c>
      <c r="F15" s="181" t="s">
        <v>118</v>
      </c>
      <c r="G15" s="181" t="s">
        <v>74</v>
      </c>
      <c r="H15" s="181" t="s">
        <v>119</v>
      </c>
      <c r="I15" s="181" t="s">
        <v>120</v>
      </c>
      <c r="J15" s="181" t="s">
        <v>52</v>
      </c>
      <c r="K15" s="181" t="s">
        <v>320</v>
      </c>
      <c r="L15" s="182" t="s">
        <v>121</v>
      </c>
    </row>
    <row r="16" spans="1:12" x14ac:dyDescent="0.25">
      <c r="A16" s="177">
        <v>536</v>
      </c>
      <c r="B16" s="178" t="s">
        <v>307</v>
      </c>
      <c r="C16" s="178" t="s">
        <v>306</v>
      </c>
      <c r="D16" s="178" t="s">
        <v>324</v>
      </c>
      <c r="E16" s="178" t="s">
        <v>124</v>
      </c>
      <c r="F16" s="178" t="s">
        <v>123</v>
      </c>
      <c r="G16" s="178" t="s">
        <v>74</v>
      </c>
      <c r="H16" s="178" t="s">
        <v>197</v>
      </c>
      <c r="I16" s="178" t="s">
        <v>328</v>
      </c>
      <c r="J16" s="178" t="s">
        <v>53</v>
      </c>
      <c r="K16" s="178" t="s">
        <v>320</v>
      </c>
      <c r="L16" s="179" t="s">
        <v>329</v>
      </c>
    </row>
    <row r="17" spans="1:12" x14ac:dyDescent="0.25">
      <c r="A17" s="180">
        <v>538</v>
      </c>
      <c r="B17" s="181" t="s">
        <v>314</v>
      </c>
      <c r="C17" s="181" t="s">
        <v>315</v>
      </c>
      <c r="D17" s="181" t="s">
        <v>316</v>
      </c>
      <c r="E17" s="181" t="s">
        <v>129</v>
      </c>
      <c r="F17" s="181" t="s">
        <v>198</v>
      </c>
      <c r="G17" s="181" t="s">
        <v>74</v>
      </c>
      <c r="H17" s="181" t="s">
        <v>125</v>
      </c>
      <c r="I17" s="181" t="s">
        <v>126</v>
      </c>
      <c r="J17" s="181" t="s">
        <v>127</v>
      </c>
      <c r="K17" s="181" t="s">
        <v>195</v>
      </c>
      <c r="L17" s="182" t="s">
        <v>128</v>
      </c>
    </row>
    <row r="18" spans="1:12" x14ac:dyDescent="0.25">
      <c r="A18" s="177">
        <v>540</v>
      </c>
      <c r="B18" s="178" t="s">
        <v>317</v>
      </c>
      <c r="C18" s="178" t="s">
        <v>318</v>
      </c>
      <c r="D18" s="178" t="s">
        <v>135</v>
      </c>
      <c r="E18" s="178" t="s">
        <v>134</v>
      </c>
      <c r="F18" s="178" t="s">
        <v>365</v>
      </c>
      <c r="G18" s="178" t="s">
        <v>74</v>
      </c>
      <c r="H18" s="178" t="s">
        <v>130</v>
      </c>
      <c r="I18" s="178" t="s">
        <v>131</v>
      </c>
      <c r="J18" s="178" t="s">
        <v>132</v>
      </c>
      <c r="K18" s="178" t="s">
        <v>196</v>
      </c>
      <c r="L18" s="179" t="s">
        <v>133</v>
      </c>
    </row>
    <row r="19" spans="1:12" x14ac:dyDescent="0.25">
      <c r="A19" s="180">
        <v>542</v>
      </c>
      <c r="B19" s="181" t="s">
        <v>330</v>
      </c>
      <c r="C19" s="181" t="s">
        <v>292</v>
      </c>
      <c r="D19" s="181" t="s">
        <v>291</v>
      </c>
      <c r="E19" s="181" t="s">
        <v>141</v>
      </c>
      <c r="F19" s="181" t="s">
        <v>136</v>
      </c>
      <c r="G19" s="181" t="s">
        <v>74</v>
      </c>
      <c r="H19" s="181" t="s">
        <v>137</v>
      </c>
      <c r="I19" s="181" t="s">
        <v>138</v>
      </c>
      <c r="J19" s="181" t="s">
        <v>139</v>
      </c>
      <c r="K19" s="181" t="s">
        <v>54</v>
      </c>
      <c r="L19" s="182" t="s">
        <v>140</v>
      </c>
    </row>
    <row r="20" spans="1:12" x14ac:dyDescent="0.25">
      <c r="A20" s="177">
        <v>544</v>
      </c>
      <c r="B20" s="178" t="s">
        <v>331</v>
      </c>
      <c r="C20" s="178" t="s">
        <v>332</v>
      </c>
      <c r="D20" s="178" t="s">
        <v>333</v>
      </c>
      <c r="E20" s="178" t="s">
        <v>134</v>
      </c>
      <c r="F20" s="178" t="s">
        <v>142</v>
      </c>
      <c r="G20" s="178" t="s">
        <v>143</v>
      </c>
      <c r="H20" s="178" t="s">
        <v>144</v>
      </c>
      <c r="I20" s="178" t="s">
        <v>145</v>
      </c>
      <c r="J20" s="178" t="s">
        <v>146</v>
      </c>
      <c r="K20" s="178" t="s">
        <v>55</v>
      </c>
      <c r="L20" s="179" t="s">
        <v>147</v>
      </c>
    </row>
    <row r="21" spans="1:12" x14ac:dyDescent="0.25">
      <c r="A21" s="180">
        <v>545</v>
      </c>
      <c r="B21" s="181" t="s">
        <v>295</v>
      </c>
      <c r="C21" s="181" t="s">
        <v>294</v>
      </c>
      <c r="D21" s="181" t="s">
        <v>293</v>
      </c>
      <c r="E21" s="181" t="s">
        <v>153</v>
      </c>
      <c r="F21" s="181" t="s">
        <v>148</v>
      </c>
      <c r="G21" s="181" t="s">
        <v>74</v>
      </c>
      <c r="H21" s="181" t="s">
        <v>149</v>
      </c>
      <c r="I21" s="181" t="s">
        <v>150</v>
      </c>
      <c r="J21" s="181" t="s">
        <v>151</v>
      </c>
      <c r="K21" s="181" t="s">
        <v>56</v>
      </c>
      <c r="L21" s="182" t="s">
        <v>152</v>
      </c>
    </row>
    <row r="22" spans="1:12" x14ac:dyDescent="0.25">
      <c r="A22" s="177">
        <v>546</v>
      </c>
      <c r="B22" s="178" t="s">
        <v>366</v>
      </c>
      <c r="C22" s="178" t="s">
        <v>308</v>
      </c>
      <c r="D22" s="178" t="s">
        <v>187</v>
      </c>
      <c r="E22" s="178" t="s">
        <v>153</v>
      </c>
      <c r="F22" s="178" t="s">
        <v>154</v>
      </c>
      <c r="G22" s="178" t="s">
        <v>74</v>
      </c>
      <c r="H22" s="178" t="s">
        <v>83</v>
      </c>
      <c r="I22" s="178" t="s">
        <v>155</v>
      </c>
      <c r="J22" s="178" t="s">
        <v>57</v>
      </c>
      <c r="K22" s="178" t="s">
        <v>320</v>
      </c>
      <c r="L22" s="179" t="s">
        <v>156</v>
      </c>
    </row>
    <row r="23" spans="1:12" x14ac:dyDescent="0.25">
      <c r="A23" s="180">
        <v>548</v>
      </c>
      <c r="B23" s="181" t="s">
        <v>173</v>
      </c>
      <c r="C23" s="181" t="s">
        <v>172</v>
      </c>
      <c r="D23" s="181" t="s">
        <v>171</v>
      </c>
      <c r="E23" s="181" t="s">
        <v>157</v>
      </c>
      <c r="F23" s="181" t="s">
        <v>158</v>
      </c>
      <c r="G23" s="181" t="s">
        <v>74</v>
      </c>
      <c r="H23" s="181" t="s">
        <v>83</v>
      </c>
      <c r="I23" s="181" t="s">
        <v>296</v>
      </c>
      <c r="J23" s="181" t="s">
        <v>297</v>
      </c>
      <c r="K23" s="181" t="s">
        <v>58</v>
      </c>
      <c r="L23" s="182" t="s">
        <v>298</v>
      </c>
    </row>
    <row r="24" spans="1:12" x14ac:dyDescent="0.25">
      <c r="A24" s="177">
        <v>550</v>
      </c>
      <c r="B24" s="178" t="s">
        <v>367</v>
      </c>
      <c r="C24" s="178" t="s">
        <v>368</v>
      </c>
      <c r="D24" s="178" t="s">
        <v>161</v>
      </c>
      <c r="E24" s="178" t="s">
        <v>157</v>
      </c>
      <c r="F24" s="178" t="s">
        <v>159</v>
      </c>
      <c r="G24" s="178" t="s">
        <v>74</v>
      </c>
      <c r="H24" s="178" t="s">
        <v>119</v>
      </c>
      <c r="I24" s="178" t="s">
        <v>59</v>
      </c>
      <c r="J24" s="178" t="s">
        <v>320</v>
      </c>
      <c r="K24" s="178" t="s">
        <v>320</v>
      </c>
      <c r="L24" s="179" t="s">
        <v>160</v>
      </c>
    </row>
    <row r="25" spans="1:12" x14ac:dyDescent="0.25">
      <c r="A25" s="180">
        <v>552</v>
      </c>
      <c r="B25" s="181" t="s">
        <v>334</v>
      </c>
      <c r="C25" s="181" t="s">
        <v>319</v>
      </c>
      <c r="D25" s="181" t="s">
        <v>165</v>
      </c>
      <c r="E25" s="181" t="s">
        <v>164</v>
      </c>
      <c r="F25" s="181" t="s">
        <v>309</v>
      </c>
      <c r="G25" s="181" t="s">
        <v>74</v>
      </c>
      <c r="H25" s="181" t="s">
        <v>83</v>
      </c>
      <c r="I25" s="181" t="s">
        <v>162</v>
      </c>
      <c r="J25" s="181" t="s">
        <v>60</v>
      </c>
      <c r="K25" s="181" t="s">
        <v>320</v>
      </c>
      <c r="L25" s="182" t="s">
        <v>163</v>
      </c>
    </row>
    <row r="27" spans="1:12" x14ac:dyDescent="0.25">
      <c r="B27" s="139" t="s">
        <v>269</v>
      </c>
      <c r="C27" s="200">
        <v>202021</v>
      </c>
    </row>
    <row r="28" spans="1:12" x14ac:dyDescent="0.25">
      <c r="C28" s="140" t="str">
        <f>LEFT(Year,4)&amp;"-"&amp;RIGHT(Year,2)</f>
        <v>2020-21</v>
      </c>
    </row>
  </sheetData>
  <sheetProtection sheet="1" objects="1" scenarios="1"/>
  <phoneticPr fontId="20" type="noConversion"/>
  <pageMargins left="0.16" right="0.19" top="1" bottom="1" header="0.5" footer="0.5"/>
  <pageSetup paperSize="8" scale="7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C25"/>
  <sheetViews>
    <sheetView zoomScale="86" workbookViewId="0"/>
  </sheetViews>
  <sheetFormatPr defaultColWidth="8.90625" defaultRowHeight="15" x14ac:dyDescent="0.25"/>
  <cols>
    <col min="1" max="1" width="8.08984375" style="119" bestFit="1" customWidth="1"/>
    <col min="2" max="2" width="9.08984375" style="119" bestFit="1" customWidth="1"/>
    <col min="3" max="3" width="17.6328125" style="119" bestFit="1" customWidth="1"/>
    <col min="4" max="16384" width="8.90625" style="119"/>
  </cols>
  <sheetData>
    <row r="1" spans="1:3" x14ac:dyDescent="0.25">
      <c r="A1" s="142" t="s">
        <v>270</v>
      </c>
      <c r="B1" s="147"/>
    </row>
    <row r="3" spans="1:3" ht="15.6" x14ac:dyDescent="0.3">
      <c r="A3" s="144" t="s">
        <v>39</v>
      </c>
      <c r="B3" s="144" t="s">
        <v>15</v>
      </c>
      <c r="C3" s="145" t="s">
        <v>40</v>
      </c>
    </row>
    <row r="4" spans="1:3" x14ac:dyDescent="0.25">
      <c r="A4" s="146">
        <v>512</v>
      </c>
      <c r="B4" s="146">
        <v>660</v>
      </c>
      <c r="C4" s="146" t="s">
        <v>41</v>
      </c>
    </row>
    <row r="5" spans="1:3" x14ac:dyDescent="0.25">
      <c r="A5" s="146">
        <v>514</v>
      </c>
      <c r="B5" s="146">
        <v>661</v>
      </c>
      <c r="C5" s="146" t="s">
        <v>42</v>
      </c>
    </row>
    <row r="6" spans="1:3" x14ac:dyDescent="0.25">
      <c r="A6" s="146">
        <v>516</v>
      </c>
      <c r="B6" s="146">
        <v>662</v>
      </c>
      <c r="C6" s="146" t="s">
        <v>43</v>
      </c>
    </row>
    <row r="7" spans="1:3" x14ac:dyDescent="0.25">
      <c r="A7" s="146">
        <v>518</v>
      </c>
      <c r="B7" s="146">
        <v>663</v>
      </c>
      <c r="C7" s="146" t="s">
        <v>44</v>
      </c>
    </row>
    <row r="8" spans="1:3" x14ac:dyDescent="0.25">
      <c r="A8" s="146">
        <v>520</v>
      </c>
      <c r="B8" s="146">
        <v>664</v>
      </c>
      <c r="C8" s="146" t="s">
        <v>45</v>
      </c>
    </row>
    <row r="9" spans="1:3" x14ac:dyDescent="0.25">
      <c r="A9" s="146">
        <v>522</v>
      </c>
      <c r="B9" s="146">
        <v>665</v>
      </c>
      <c r="C9" s="146" t="s">
        <v>46</v>
      </c>
    </row>
    <row r="10" spans="1:3" x14ac:dyDescent="0.25">
      <c r="A10" s="146">
        <v>524</v>
      </c>
      <c r="B10" s="146">
        <v>666</v>
      </c>
      <c r="C10" s="146" t="s">
        <v>47</v>
      </c>
    </row>
    <row r="11" spans="1:3" x14ac:dyDescent="0.25">
      <c r="A11" s="146">
        <v>526</v>
      </c>
      <c r="B11" s="146">
        <v>667</v>
      </c>
      <c r="C11" s="146" t="s">
        <v>48</v>
      </c>
    </row>
    <row r="12" spans="1:3" x14ac:dyDescent="0.25">
      <c r="A12" s="146">
        <v>528</v>
      </c>
      <c r="B12" s="146">
        <v>668</v>
      </c>
      <c r="C12" s="146" t="s">
        <v>49</v>
      </c>
    </row>
    <row r="13" spans="1:3" x14ac:dyDescent="0.25">
      <c r="A13" s="146">
        <v>530</v>
      </c>
      <c r="B13" s="146">
        <v>669</v>
      </c>
      <c r="C13" s="146" t="s">
        <v>50</v>
      </c>
    </row>
    <row r="14" spans="1:3" x14ac:dyDescent="0.25">
      <c r="A14" s="146">
        <v>532</v>
      </c>
      <c r="B14" s="146">
        <v>670</v>
      </c>
      <c r="C14" s="146" t="s">
        <v>51</v>
      </c>
    </row>
    <row r="15" spans="1:3" x14ac:dyDescent="0.25">
      <c r="A15" s="146">
        <v>534</v>
      </c>
      <c r="B15" s="146">
        <v>671</v>
      </c>
      <c r="C15" s="146" t="s">
        <v>52</v>
      </c>
    </row>
    <row r="16" spans="1:3" x14ac:dyDescent="0.25">
      <c r="A16" s="146">
        <v>536</v>
      </c>
      <c r="B16" s="146">
        <v>672</v>
      </c>
      <c r="C16" s="146" t="s">
        <v>53</v>
      </c>
    </row>
    <row r="17" spans="1:3" x14ac:dyDescent="0.25">
      <c r="A17" s="146">
        <v>538</v>
      </c>
      <c r="B17" s="146">
        <v>673</v>
      </c>
      <c r="C17" s="146" t="s">
        <v>195</v>
      </c>
    </row>
    <row r="18" spans="1:3" x14ac:dyDescent="0.25">
      <c r="A18" s="146">
        <v>540</v>
      </c>
      <c r="B18" s="146">
        <v>674</v>
      </c>
      <c r="C18" s="146" t="s">
        <v>196</v>
      </c>
    </row>
    <row r="19" spans="1:3" x14ac:dyDescent="0.25">
      <c r="A19" s="146">
        <v>542</v>
      </c>
      <c r="B19" s="146">
        <v>675</v>
      </c>
      <c r="C19" s="146" t="s">
        <v>54</v>
      </c>
    </row>
    <row r="20" spans="1:3" x14ac:dyDescent="0.25">
      <c r="A20" s="146">
        <v>544</v>
      </c>
      <c r="B20" s="146">
        <v>676</v>
      </c>
      <c r="C20" s="146" t="s">
        <v>55</v>
      </c>
    </row>
    <row r="21" spans="1:3" x14ac:dyDescent="0.25">
      <c r="A21" s="146">
        <v>545</v>
      </c>
      <c r="B21" s="146">
        <v>677</v>
      </c>
      <c r="C21" s="146" t="s">
        <v>56</v>
      </c>
    </row>
    <row r="22" spans="1:3" x14ac:dyDescent="0.25">
      <c r="A22" s="146">
        <v>546</v>
      </c>
      <c r="B22" s="146">
        <v>678</v>
      </c>
      <c r="C22" s="146" t="s">
        <v>57</v>
      </c>
    </row>
    <row r="23" spans="1:3" x14ac:dyDescent="0.25">
      <c r="A23" s="146">
        <v>548</v>
      </c>
      <c r="B23" s="146">
        <v>679</v>
      </c>
      <c r="C23" s="146" t="s">
        <v>58</v>
      </c>
    </row>
    <row r="24" spans="1:3" x14ac:dyDescent="0.25">
      <c r="A24" s="146">
        <v>550</v>
      </c>
      <c r="B24" s="146">
        <v>680</v>
      </c>
      <c r="C24" s="146" t="s">
        <v>59</v>
      </c>
    </row>
    <row r="25" spans="1:3" x14ac:dyDescent="0.25">
      <c r="A25" s="146">
        <v>552</v>
      </c>
      <c r="B25" s="146">
        <v>681</v>
      </c>
      <c r="C25" s="146" t="s">
        <v>60</v>
      </c>
    </row>
  </sheetData>
  <sheetProtection sheet="1" objects="1" scenarios="1"/>
  <phoneticPr fontId="2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11"/>
  <dimension ref="A1:U45"/>
  <sheetViews>
    <sheetView zoomScaleNormal="100" workbookViewId="0">
      <selection activeCell="E12" sqref="E12"/>
    </sheetView>
  </sheetViews>
  <sheetFormatPr defaultColWidth="8.90625" defaultRowHeight="15" x14ac:dyDescent="0.25"/>
  <cols>
    <col min="1" max="1" width="2.81640625" style="1" customWidth="1"/>
    <col min="2" max="2" width="30.6328125" style="1" customWidth="1"/>
    <col min="3" max="4" width="6.81640625" style="1" customWidth="1"/>
    <col min="5" max="5" width="13.90625" style="1" customWidth="1"/>
    <col min="6" max="6" width="13.81640625" style="1" customWidth="1"/>
    <col min="7" max="7" width="12.81640625" style="1" customWidth="1"/>
    <col min="8" max="9" width="6.81640625" style="1" customWidth="1"/>
    <col min="10" max="10" width="7.81640625" style="1" customWidth="1"/>
    <col min="11" max="11" width="6.81640625" style="1" customWidth="1"/>
    <col min="12" max="16384" width="8.90625" style="1"/>
  </cols>
  <sheetData>
    <row r="1" spans="1:11" s="4" customFormat="1" x14ac:dyDescent="0.25">
      <c r="A1" s="194" t="str">
        <f>Primary!A1</f>
        <v>S52 EDUCATION OUTTURN STATEMENT</v>
      </c>
      <c r="B1" s="39"/>
      <c r="C1" s="39"/>
      <c r="D1" s="191" t="str">
        <f>Primary!D1</f>
        <v xml:space="preserve">Financial year: </v>
      </c>
      <c r="E1" s="192" t="str">
        <f>Details!C28</f>
        <v>2020-21</v>
      </c>
      <c r="F1" s="191" t="str">
        <f>Primary!F1</f>
        <v xml:space="preserve">LEA Name: </v>
      </c>
      <c r="G1" s="193" t="str">
        <f>Primary!G1</f>
        <v>Denbighshire County Council</v>
      </c>
      <c r="H1" s="39"/>
      <c r="I1" s="39"/>
      <c r="J1" s="191" t="str">
        <f>Primary!J1</f>
        <v xml:space="preserve">LEA code: </v>
      </c>
      <c r="K1" s="192">
        <f>Primary!K1</f>
        <v>663</v>
      </c>
    </row>
    <row r="2" spans="1:11" ht="11.25" customHeight="1" x14ac:dyDescent="0.3">
      <c r="B2" s="11"/>
    </row>
    <row r="3" spans="1:11" ht="11.25" customHeight="1" x14ac:dyDescent="0.25">
      <c r="E3" s="6"/>
      <c r="F3" s="6"/>
      <c r="G3" s="12"/>
      <c r="H3" s="6"/>
      <c r="I3" s="10"/>
      <c r="J3" s="6"/>
    </row>
    <row r="4" spans="1:11" ht="11.25" customHeight="1" x14ac:dyDescent="0.25">
      <c r="E4" s="10"/>
      <c r="F4" s="12"/>
      <c r="G4" s="9"/>
      <c r="H4" s="10"/>
      <c r="I4" s="9"/>
      <c r="J4" s="10"/>
    </row>
    <row r="5" spans="1:11" ht="11.25" customHeight="1" x14ac:dyDescent="0.25"/>
    <row r="6" spans="1:11" s="4" customFormat="1" ht="11.1" customHeight="1" x14ac:dyDescent="0.25">
      <c r="B6" s="26" t="str">
        <f>Primary!B6</f>
        <v>School name</v>
      </c>
      <c r="C6" s="27" t="str">
        <f>Primary!C6</f>
        <v>WG</v>
      </c>
      <c r="D6" s="28" t="str">
        <f>Primary!D6</f>
        <v>Planned</v>
      </c>
      <c r="E6" s="28" t="str">
        <f>Primary!E6</f>
        <v>In-year</v>
      </c>
      <c r="F6" s="28" t="str">
        <f>Primary!F6</f>
        <v>Other in-year</v>
      </c>
      <c r="G6" s="27" t="str">
        <f>Primary!G6</f>
        <v>Total LEA</v>
      </c>
      <c r="H6" s="28" t="str">
        <f>Primary!H6</f>
        <v>Balance</v>
      </c>
      <c r="I6" s="28" t="str">
        <f>Primary!I6</f>
        <v>Balance</v>
      </c>
      <c r="J6" s="29" t="str">
        <f>Primary!J6</f>
        <v>Total</v>
      </c>
      <c r="K6" s="28" t="str">
        <f>Primary!K6</f>
        <v>Income</v>
      </c>
    </row>
    <row r="7" spans="1:11" s="4" customFormat="1" ht="11.1" customHeight="1" x14ac:dyDescent="0.25">
      <c r="B7" s="30"/>
      <c r="C7" s="31" t="str">
        <f>Primary!C7</f>
        <v xml:space="preserve">reference </v>
      </c>
      <c r="D7" s="32" t="str">
        <f>Primary!D7</f>
        <v>budget</v>
      </c>
      <c r="E7" s="32" t="str">
        <f>Primary!E7</f>
        <v>adjustments to</v>
      </c>
      <c r="F7" s="32" t="str">
        <f>Primary!F7</f>
        <v>increases/decreases</v>
      </c>
      <c r="G7" s="31" t="str">
        <f>Primary!G7</f>
        <v>resources available</v>
      </c>
      <c r="H7" s="32" t="str">
        <f>Primary!H7</f>
        <v>brought</v>
      </c>
      <c r="I7" s="32" t="str">
        <f>Primary!I7</f>
        <v>carried</v>
      </c>
      <c r="J7" s="33" t="str">
        <f>Primary!J7</f>
        <v>school</v>
      </c>
      <c r="K7" s="30"/>
    </row>
    <row r="8" spans="1:11" s="4" customFormat="1" ht="11.1" customHeight="1" x14ac:dyDescent="0.25">
      <c r="B8" s="30"/>
      <c r="C8" s="31" t="str">
        <f>Primary!C8</f>
        <v>number</v>
      </c>
      <c r="D8" s="32" t="str">
        <f>Primary!D8</f>
        <v>share</v>
      </c>
      <c r="E8" s="32" t="str">
        <f>Primary!E8</f>
        <v>planned budget share</v>
      </c>
      <c r="F8" s="32" t="str">
        <f>Primary!F8</f>
        <v>to budget</v>
      </c>
      <c r="G8" s="31" t="str">
        <f>Primary!G8</f>
        <v>to school</v>
      </c>
      <c r="H8" s="32" t="str">
        <f>Primary!H8</f>
        <v>forward</v>
      </c>
      <c r="I8" s="32" t="str">
        <f>Primary!I8</f>
        <v>forward</v>
      </c>
      <c r="J8" s="33" t="str">
        <f>Primary!J8</f>
        <v>expenditure</v>
      </c>
      <c r="K8" s="30"/>
    </row>
    <row r="9" spans="1:11" s="4" customFormat="1" ht="11.1" customHeight="1" x14ac:dyDescent="0.25">
      <c r="B9" s="30"/>
      <c r="C9" s="34"/>
      <c r="D9" s="32" t="str">
        <f>Primary!D9</f>
        <v>£k</v>
      </c>
      <c r="E9" s="32" t="str">
        <f>Primary!E9</f>
        <v>£k</v>
      </c>
      <c r="F9" s="32" t="str">
        <f>Primary!F9</f>
        <v>£k</v>
      </c>
      <c r="G9" s="31" t="str">
        <f>Primary!G9</f>
        <v>£k</v>
      </c>
      <c r="H9" s="32" t="str">
        <f>Primary!H9</f>
        <v>£k</v>
      </c>
      <c r="I9" s="32" t="str">
        <f>Primary!I9</f>
        <v>£k</v>
      </c>
      <c r="J9" s="33" t="str">
        <f>Primary!J9</f>
        <v>£k</v>
      </c>
      <c r="K9" s="32" t="str">
        <f>Primary!K9</f>
        <v>£k</v>
      </c>
    </row>
    <row r="10" spans="1:11" s="4" customFormat="1" ht="11.1" customHeight="1" x14ac:dyDescent="0.25">
      <c r="B10" s="35"/>
      <c r="C10" s="36"/>
      <c r="D10" s="37" t="str">
        <f>Primary!D10</f>
        <v>a</v>
      </c>
      <c r="E10" s="37" t="str">
        <f>Primary!E10</f>
        <v>b</v>
      </c>
      <c r="F10" s="37" t="str">
        <f>Primary!F10</f>
        <v>c</v>
      </c>
      <c r="G10" s="38" t="str">
        <f>Primary!G10</f>
        <v>d=(a+b+c)</v>
      </c>
      <c r="H10" s="37" t="str">
        <f>Primary!H10</f>
        <v>e</v>
      </c>
      <c r="I10" s="37" t="str">
        <f>Primary!I10</f>
        <v>f</v>
      </c>
      <c r="J10" s="38" t="str">
        <f>Primary!J10</f>
        <v>g=d+(e-f)</v>
      </c>
      <c r="K10" s="37" t="str">
        <f>Primary!K10</f>
        <v>h</v>
      </c>
    </row>
    <row r="11" spans="1:11" s="6" customFormat="1" ht="22.5" customHeight="1" x14ac:dyDescent="0.25">
      <c r="A11" s="24" t="s">
        <v>37</v>
      </c>
      <c r="C11" s="17"/>
      <c r="D11" s="18"/>
      <c r="E11" s="18"/>
      <c r="F11" s="18"/>
      <c r="G11" s="18"/>
      <c r="H11" s="18"/>
      <c r="I11" s="18"/>
      <c r="J11" s="18"/>
      <c r="K11" s="18"/>
    </row>
    <row r="12" spans="1:11" s="2" customFormat="1" ht="12" customHeight="1" x14ac:dyDescent="0.2">
      <c r="B12" s="21" t="s">
        <v>18</v>
      </c>
      <c r="C12" s="195"/>
      <c r="D12" s="196"/>
      <c r="E12" s="197"/>
      <c r="F12" s="197"/>
      <c r="G12" s="196">
        <f t="shared" ref="G12:G21" si="0">D12+E12+F12</f>
        <v>0</v>
      </c>
      <c r="H12" s="197"/>
      <c r="I12" s="197"/>
      <c r="J12" s="196">
        <f t="shared" ref="J12:J21" si="1">G12+(H12-I12)</f>
        <v>0</v>
      </c>
      <c r="K12" s="197"/>
    </row>
    <row r="13" spans="1:11" ht="12" customHeight="1" x14ac:dyDescent="0.25">
      <c r="B13" s="21" t="s">
        <v>18</v>
      </c>
      <c r="C13" s="195"/>
      <c r="D13" s="196"/>
      <c r="E13" s="197"/>
      <c r="F13" s="197"/>
      <c r="G13" s="196">
        <f t="shared" si="0"/>
        <v>0</v>
      </c>
      <c r="H13" s="197"/>
      <c r="I13" s="197"/>
      <c r="J13" s="196">
        <f t="shared" si="1"/>
        <v>0</v>
      </c>
      <c r="K13" s="197"/>
    </row>
    <row r="14" spans="1:11" ht="12" customHeight="1" x14ac:dyDescent="0.25">
      <c r="B14" s="21" t="s">
        <v>18</v>
      </c>
      <c r="C14" s="195"/>
      <c r="D14" s="196"/>
      <c r="E14" s="197"/>
      <c r="F14" s="197"/>
      <c r="G14" s="196">
        <f t="shared" si="0"/>
        <v>0</v>
      </c>
      <c r="H14" s="197"/>
      <c r="I14" s="197"/>
      <c r="J14" s="196">
        <f t="shared" si="1"/>
        <v>0</v>
      </c>
      <c r="K14" s="197"/>
    </row>
    <row r="15" spans="1:11" ht="12" customHeight="1" x14ac:dyDescent="0.25">
      <c r="B15" s="21" t="s">
        <v>18</v>
      </c>
      <c r="C15" s="195"/>
      <c r="D15" s="196"/>
      <c r="E15" s="197"/>
      <c r="F15" s="197"/>
      <c r="G15" s="196">
        <f t="shared" si="0"/>
        <v>0</v>
      </c>
      <c r="H15" s="197"/>
      <c r="I15" s="197"/>
      <c r="J15" s="196">
        <f t="shared" si="1"/>
        <v>0</v>
      </c>
      <c r="K15" s="197"/>
    </row>
    <row r="16" spans="1:11" ht="12" customHeight="1" x14ac:dyDescent="0.25">
      <c r="B16" s="21" t="s">
        <v>18</v>
      </c>
      <c r="C16" s="195"/>
      <c r="D16" s="196"/>
      <c r="E16" s="197"/>
      <c r="F16" s="197"/>
      <c r="G16" s="196">
        <f t="shared" si="0"/>
        <v>0</v>
      </c>
      <c r="H16" s="197"/>
      <c r="I16" s="197"/>
      <c r="J16" s="196">
        <f t="shared" si="1"/>
        <v>0</v>
      </c>
      <c r="K16" s="197"/>
    </row>
    <row r="17" spans="1:11" ht="12" customHeight="1" x14ac:dyDescent="0.25">
      <c r="B17" s="21" t="s">
        <v>18</v>
      </c>
      <c r="C17" s="195"/>
      <c r="D17" s="196"/>
      <c r="E17" s="197"/>
      <c r="F17" s="197"/>
      <c r="G17" s="196">
        <f t="shared" si="0"/>
        <v>0</v>
      </c>
      <c r="H17" s="197"/>
      <c r="I17" s="197"/>
      <c r="J17" s="196">
        <f t="shared" si="1"/>
        <v>0</v>
      </c>
      <c r="K17" s="197"/>
    </row>
    <row r="18" spans="1:11" ht="12" customHeight="1" x14ac:dyDescent="0.25">
      <c r="B18" s="21" t="s">
        <v>18</v>
      </c>
      <c r="C18" s="195"/>
      <c r="D18" s="196"/>
      <c r="E18" s="197"/>
      <c r="F18" s="197"/>
      <c r="G18" s="196">
        <f t="shared" si="0"/>
        <v>0</v>
      </c>
      <c r="H18" s="197"/>
      <c r="I18" s="197"/>
      <c r="J18" s="196">
        <f t="shared" si="1"/>
        <v>0</v>
      </c>
      <c r="K18" s="197"/>
    </row>
    <row r="19" spans="1:11" ht="12" customHeight="1" x14ac:dyDescent="0.25">
      <c r="B19" s="21" t="s">
        <v>18</v>
      </c>
      <c r="C19" s="195"/>
      <c r="D19" s="196"/>
      <c r="E19" s="197"/>
      <c r="F19" s="197"/>
      <c r="G19" s="196">
        <f t="shared" si="0"/>
        <v>0</v>
      </c>
      <c r="H19" s="197"/>
      <c r="I19" s="197"/>
      <c r="J19" s="196">
        <f t="shared" si="1"/>
        <v>0</v>
      </c>
      <c r="K19" s="197"/>
    </row>
    <row r="20" spans="1:11" ht="12" customHeight="1" x14ac:dyDescent="0.25">
      <c r="B20" s="21" t="s">
        <v>18</v>
      </c>
      <c r="C20" s="195"/>
      <c r="D20" s="196"/>
      <c r="E20" s="197"/>
      <c r="F20" s="197"/>
      <c r="G20" s="196">
        <f t="shared" si="0"/>
        <v>0</v>
      </c>
      <c r="H20" s="197"/>
      <c r="I20" s="197"/>
      <c r="J20" s="196">
        <f t="shared" si="1"/>
        <v>0</v>
      </c>
      <c r="K20" s="197"/>
    </row>
    <row r="21" spans="1:11" ht="12" customHeight="1" x14ac:dyDescent="0.25">
      <c r="B21" s="21" t="s">
        <v>18</v>
      </c>
      <c r="C21" s="195"/>
      <c r="D21" s="196"/>
      <c r="E21" s="197"/>
      <c r="F21" s="197"/>
      <c r="G21" s="196">
        <f t="shared" si="0"/>
        <v>0</v>
      </c>
      <c r="H21" s="197"/>
      <c r="I21" s="197"/>
      <c r="J21" s="196">
        <f t="shared" si="1"/>
        <v>0</v>
      </c>
      <c r="K21" s="197"/>
    </row>
    <row r="22" spans="1:11" ht="12" customHeight="1" x14ac:dyDescent="0.25">
      <c r="B22" s="23"/>
      <c r="C22" s="23"/>
      <c r="D22" s="23"/>
      <c r="E22" s="23"/>
      <c r="F22" s="23"/>
      <c r="G22" s="23"/>
      <c r="H22" s="23"/>
      <c r="I22" s="23"/>
      <c r="J22" s="23"/>
      <c r="K22" s="23"/>
    </row>
    <row r="23" spans="1:11" ht="12" customHeight="1" x14ac:dyDescent="0.25">
      <c r="A23" s="25" t="s">
        <v>38</v>
      </c>
      <c r="B23" s="2"/>
      <c r="C23" s="22"/>
      <c r="D23" s="198">
        <f t="shared" ref="D23:K23" si="2">SUM(D12:D21)</f>
        <v>0</v>
      </c>
      <c r="E23" s="198">
        <f t="shared" si="2"/>
        <v>0</v>
      </c>
      <c r="F23" s="198">
        <f t="shared" si="2"/>
        <v>0</v>
      </c>
      <c r="G23" s="198">
        <f t="shared" si="2"/>
        <v>0</v>
      </c>
      <c r="H23" s="198">
        <f t="shared" si="2"/>
        <v>0</v>
      </c>
      <c r="I23" s="198">
        <f t="shared" si="2"/>
        <v>0</v>
      </c>
      <c r="J23" s="198">
        <f t="shared" si="2"/>
        <v>0</v>
      </c>
      <c r="K23" s="198">
        <f t="shared" si="2"/>
        <v>0</v>
      </c>
    </row>
    <row r="24" spans="1:11" ht="15" customHeight="1" x14ac:dyDescent="0.25">
      <c r="A24" s="25"/>
      <c r="B24" s="2"/>
      <c r="C24" s="23"/>
      <c r="D24" s="172"/>
      <c r="E24" s="172"/>
      <c r="F24" s="172"/>
      <c r="G24" s="172"/>
      <c r="H24" s="172"/>
      <c r="I24" s="172"/>
      <c r="J24" s="172"/>
      <c r="K24" s="172"/>
    </row>
    <row r="25" spans="1:11" ht="15" customHeight="1" x14ac:dyDescent="0.25">
      <c r="A25" s="25"/>
      <c r="B25" s="2"/>
      <c r="C25" s="23"/>
      <c r="D25" s="172"/>
      <c r="E25" s="172"/>
      <c r="F25" s="172"/>
      <c r="G25" s="172"/>
      <c r="H25" s="172"/>
      <c r="I25" s="172"/>
      <c r="J25" s="172"/>
      <c r="K25" s="172"/>
    </row>
    <row r="26" spans="1:11" ht="15" customHeight="1" x14ac:dyDescent="0.3">
      <c r="B26" s="14"/>
      <c r="C26" s="15"/>
    </row>
    <row r="45" spans="21:21" x14ac:dyDescent="0.25">
      <c r="U45" s="183"/>
    </row>
  </sheetData>
  <sheetProtection sheet="1" objects="1" scenarios="1"/>
  <phoneticPr fontId="20" type="noConversion"/>
  <pageMargins left="0.39370078740157483" right="0.39370078740157483" top="0.78740157480314965" bottom="0.78740157480314965" header="0.31496062992125984" footer="0.31496062992125984"/>
  <pageSetup paperSize="9" fitToHeight="0" orientation="landscape" r:id="rId1"/>
  <headerFooter alignWithMargins="0">
    <oddHeader>&amp;C&amp;9&amp;A</oddHeader>
    <oddFooter>&amp;C&amp;9Page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60"/>
  <sheetViews>
    <sheetView zoomScaleNormal="75" zoomScaleSheetLayoutView="40" workbookViewId="0"/>
  </sheetViews>
  <sheetFormatPr defaultColWidth="8.90625" defaultRowHeight="15" x14ac:dyDescent="0.25"/>
  <cols>
    <col min="1" max="1" width="2.81640625" style="1" customWidth="1"/>
    <col min="2" max="2" width="30.6328125" style="1" customWidth="1"/>
    <col min="3" max="4" width="6.81640625" style="1" customWidth="1"/>
    <col min="5" max="6" width="13.81640625" style="1" customWidth="1"/>
    <col min="7" max="7" width="12.81640625" style="1" customWidth="1"/>
    <col min="8" max="9" width="6.81640625" style="1" customWidth="1"/>
    <col min="10" max="10" width="7.81640625" style="1" customWidth="1"/>
    <col min="11" max="11" width="6.81640625" style="1" customWidth="1"/>
    <col min="12" max="12" width="2.6328125" style="1" customWidth="1"/>
    <col min="13" max="16384" width="8.90625" style="1"/>
  </cols>
  <sheetData>
    <row r="1" spans="1:11" s="4" customFormat="1" x14ac:dyDescent="0.25">
      <c r="A1" s="194" t="s">
        <v>27</v>
      </c>
      <c r="B1" s="39"/>
      <c r="C1" s="39"/>
      <c r="D1" s="191" t="s">
        <v>312</v>
      </c>
      <c r="E1" s="192" t="str">
        <f>Details!C28</f>
        <v>2020-21</v>
      </c>
      <c r="F1" s="191" t="s">
        <v>311</v>
      </c>
      <c r="G1" s="193" t="str">
        <f>LEAName</f>
        <v>Denbighshire County Council</v>
      </c>
      <c r="H1" s="39"/>
      <c r="I1" s="39"/>
      <c r="J1" s="191" t="s">
        <v>310</v>
      </c>
      <c r="K1" s="192">
        <f>LEANumber</f>
        <v>663</v>
      </c>
    </row>
    <row r="2" spans="1:11" ht="11.25" customHeight="1" x14ac:dyDescent="0.3">
      <c r="B2" s="11"/>
    </row>
    <row r="3" spans="1:11" ht="11.25" customHeight="1" x14ac:dyDescent="0.25">
      <c r="E3" s="6"/>
      <c r="F3" s="6"/>
      <c r="G3" s="12"/>
      <c r="H3" s="6"/>
      <c r="I3" s="10"/>
      <c r="J3" s="6"/>
    </row>
    <row r="4" spans="1:11" ht="11.25" customHeight="1" x14ac:dyDescent="0.25">
      <c r="E4" s="10"/>
      <c r="F4" s="12"/>
      <c r="G4" s="9"/>
      <c r="H4" s="10"/>
      <c r="I4" s="9"/>
      <c r="J4" s="10"/>
    </row>
    <row r="5" spans="1:11" ht="11.25" customHeight="1" x14ac:dyDescent="0.25">
      <c r="E5" s="10"/>
      <c r="F5" s="12"/>
      <c r="G5" s="9"/>
      <c r="H5" s="10"/>
      <c r="I5" s="9"/>
      <c r="J5" s="10"/>
    </row>
    <row r="6" spans="1:11" ht="11.1" customHeight="1" x14ac:dyDescent="0.25">
      <c r="B6" s="26" t="s">
        <v>19</v>
      </c>
      <c r="C6" s="27" t="s">
        <v>219</v>
      </c>
      <c r="D6" s="28" t="s">
        <v>0</v>
      </c>
      <c r="E6" s="28" t="s">
        <v>33</v>
      </c>
      <c r="F6" s="28" t="s">
        <v>1</v>
      </c>
      <c r="G6" s="27" t="s">
        <v>32</v>
      </c>
      <c r="H6" s="28" t="s">
        <v>2</v>
      </c>
      <c r="I6" s="28" t="s">
        <v>2</v>
      </c>
      <c r="J6" s="29" t="s">
        <v>29</v>
      </c>
      <c r="K6" s="28" t="s">
        <v>3</v>
      </c>
    </row>
    <row r="7" spans="1:11" ht="11.1" customHeight="1" x14ac:dyDescent="0.25">
      <c r="B7" s="30"/>
      <c r="C7" s="31" t="s">
        <v>4</v>
      </c>
      <c r="D7" s="32" t="s">
        <v>5</v>
      </c>
      <c r="E7" s="32" t="s">
        <v>34</v>
      </c>
      <c r="F7" s="32" t="s">
        <v>6</v>
      </c>
      <c r="G7" s="33" t="s">
        <v>30</v>
      </c>
      <c r="H7" s="32" t="s">
        <v>7</v>
      </c>
      <c r="I7" s="32" t="s">
        <v>8</v>
      </c>
      <c r="J7" s="33" t="s">
        <v>28</v>
      </c>
      <c r="K7" s="30"/>
    </row>
    <row r="8" spans="1:11" ht="11.1" customHeight="1" x14ac:dyDescent="0.25">
      <c r="B8" s="30"/>
      <c r="C8" s="31" t="s">
        <v>10</v>
      </c>
      <c r="D8" s="32" t="s">
        <v>11</v>
      </c>
      <c r="E8" s="32" t="s">
        <v>35</v>
      </c>
      <c r="F8" s="32" t="s">
        <v>12</v>
      </c>
      <c r="G8" s="31" t="s">
        <v>31</v>
      </c>
      <c r="H8" s="32" t="s">
        <v>13</v>
      </c>
      <c r="I8" s="32" t="s">
        <v>13</v>
      </c>
      <c r="J8" s="33" t="s">
        <v>9</v>
      </c>
      <c r="K8" s="30"/>
    </row>
    <row r="9" spans="1:11" ht="11.1" customHeight="1" x14ac:dyDescent="0.25">
      <c r="B9" s="30"/>
      <c r="C9" s="34"/>
      <c r="D9" s="32" t="s">
        <v>181</v>
      </c>
      <c r="E9" s="32" t="s">
        <v>181</v>
      </c>
      <c r="F9" s="32" t="s">
        <v>181</v>
      </c>
      <c r="G9" s="31" t="s">
        <v>181</v>
      </c>
      <c r="H9" s="32" t="s">
        <v>181</v>
      </c>
      <c r="I9" s="32" t="s">
        <v>181</v>
      </c>
      <c r="J9" s="33" t="s">
        <v>181</v>
      </c>
      <c r="K9" s="32" t="s">
        <v>181</v>
      </c>
    </row>
    <row r="10" spans="1:11" ht="11.1" customHeight="1" x14ac:dyDescent="0.25">
      <c r="B10" s="35"/>
      <c r="C10" s="36"/>
      <c r="D10" s="37" t="s">
        <v>174</v>
      </c>
      <c r="E10" s="37" t="s">
        <v>175</v>
      </c>
      <c r="F10" s="37" t="s">
        <v>176</v>
      </c>
      <c r="G10" s="38" t="s">
        <v>252</v>
      </c>
      <c r="H10" s="37" t="s">
        <v>177</v>
      </c>
      <c r="I10" s="37" t="s">
        <v>179</v>
      </c>
      <c r="J10" s="38" t="s">
        <v>253</v>
      </c>
      <c r="K10" s="37" t="s">
        <v>178</v>
      </c>
    </row>
    <row r="11" spans="1:11" ht="22.5" customHeight="1" x14ac:dyDescent="0.25">
      <c r="A11" s="24" t="s">
        <v>20</v>
      </c>
      <c r="B11" s="7"/>
      <c r="C11" s="19"/>
      <c r="D11" s="20"/>
      <c r="E11" s="20"/>
      <c r="F11" s="20"/>
      <c r="G11" s="20"/>
      <c r="H11" s="20"/>
      <c r="I11" s="20"/>
      <c r="J11" s="20"/>
      <c r="K11" s="20"/>
    </row>
    <row r="12" spans="1:11" s="2" customFormat="1" ht="12" customHeight="1" x14ac:dyDescent="0.2">
      <c r="B12" s="21" t="s">
        <v>371</v>
      </c>
      <c r="C12" s="195">
        <v>2011</v>
      </c>
      <c r="D12" s="196">
        <v>815.52458118763798</v>
      </c>
      <c r="E12" s="197"/>
      <c r="F12" s="197">
        <f>'[3]Budget Adj(2)'!$N4/1000</f>
        <v>145.66928367133212</v>
      </c>
      <c r="G12" s="196">
        <f t="shared" ref="G12:G43" si="0">D12+E12+F12</f>
        <v>961.19386485897007</v>
      </c>
      <c r="H12" s="197">
        <f>[3]Balances!D9/1000</f>
        <v>-30.141999999999999</v>
      </c>
      <c r="I12" s="197">
        <f>[3]Balances!E9/1000</f>
        <v>40.117079999999959</v>
      </c>
      <c r="J12" s="196">
        <f t="shared" ref="J12:J43" si="1">G12+(H12-I12)</f>
        <v>890.93478485897015</v>
      </c>
      <c r="K12" s="197">
        <f>[3]Workings!$X4/1000</f>
        <v>205.94810202961492</v>
      </c>
    </row>
    <row r="13" spans="1:11" s="2" customFormat="1" ht="12" customHeight="1" x14ac:dyDescent="0.2">
      <c r="B13" s="21" t="s">
        <v>372</v>
      </c>
      <c r="C13" s="195">
        <v>2037</v>
      </c>
      <c r="D13" s="196">
        <v>841.55639322768695</v>
      </c>
      <c r="E13" s="197"/>
      <c r="F13" s="197">
        <f>'[3]Budget Adj(2)'!$N5/1000</f>
        <v>95.344159416615057</v>
      </c>
      <c r="G13" s="196">
        <f t="shared" si="0"/>
        <v>936.90055264430202</v>
      </c>
      <c r="H13" s="197">
        <f>[3]Balances!D10/1000</f>
        <v>-24.524999999999999</v>
      </c>
      <c r="I13" s="197">
        <f>[3]Balances!E10/1000</f>
        <v>114.96081000000005</v>
      </c>
      <c r="J13" s="196">
        <f t="shared" si="1"/>
        <v>797.41474264430201</v>
      </c>
      <c r="K13" s="197">
        <f>[3]Workings!$X5/1000</f>
        <v>163.62490001253417</v>
      </c>
    </row>
    <row r="14" spans="1:11" s="2" customFormat="1" ht="12" customHeight="1" x14ac:dyDescent="0.2">
      <c r="B14" s="21" t="s">
        <v>373</v>
      </c>
      <c r="C14" s="195">
        <v>2038</v>
      </c>
      <c r="D14" s="196">
        <v>1878.2008697218801</v>
      </c>
      <c r="E14" s="197"/>
      <c r="F14" s="197">
        <f>'[3]Budget Adj(2)'!$N6/1000</f>
        <v>566.28920312344349</v>
      </c>
      <c r="G14" s="196">
        <f t="shared" si="0"/>
        <v>2444.4900728453235</v>
      </c>
      <c r="H14" s="197">
        <f>[3]Balances!D11/1000</f>
        <v>-94.287999999999997</v>
      </c>
      <c r="I14" s="197">
        <f>[3]Balances!E11/1000</f>
        <v>234.63390600000002</v>
      </c>
      <c r="J14" s="196">
        <f t="shared" si="1"/>
        <v>2115.5681668453235</v>
      </c>
      <c r="K14" s="197">
        <f>[3]Workings!$X6/1000</f>
        <v>696.7015589929963</v>
      </c>
    </row>
    <row r="15" spans="1:11" s="2" customFormat="1" ht="12" customHeight="1" x14ac:dyDescent="0.2">
      <c r="B15" s="21" t="s">
        <v>374</v>
      </c>
      <c r="C15" s="195">
        <v>2039</v>
      </c>
      <c r="D15" s="196">
        <v>2392.0026714535602</v>
      </c>
      <c r="E15" s="197"/>
      <c r="F15" s="197">
        <f>'[3]Budget Adj(2)'!$N7/1000</f>
        <v>382.67355932604636</v>
      </c>
      <c r="G15" s="196">
        <f t="shared" si="0"/>
        <v>2774.6762307796066</v>
      </c>
      <c r="H15" s="197">
        <f>[3]Balances!D12/1000</f>
        <v>-23.234000000000002</v>
      </c>
      <c r="I15" s="197">
        <f>[3]Balances!E12/1000</f>
        <v>343.31292999999994</v>
      </c>
      <c r="J15" s="196">
        <f t="shared" si="1"/>
        <v>2408.1293007796066</v>
      </c>
      <c r="K15" s="197">
        <f>[3]Workings!$X7/1000</f>
        <v>591.04851740220658</v>
      </c>
    </row>
    <row r="16" spans="1:11" s="2" customFormat="1" ht="12" customHeight="1" x14ac:dyDescent="0.2">
      <c r="B16" s="21" t="s">
        <v>375</v>
      </c>
      <c r="C16" s="195">
        <v>2057</v>
      </c>
      <c r="D16" s="196">
        <v>639.85461290821104</v>
      </c>
      <c r="E16" s="197"/>
      <c r="F16" s="197">
        <f>'[3]Budget Adj(2)'!$N8/1000</f>
        <v>79.841947594570442</v>
      </c>
      <c r="G16" s="196">
        <f t="shared" si="0"/>
        <v>719.69656050278149</v>
      </c>
      <c r="H16" s="197">
        <f>[3]Balances!D13/1000</f>
        <v>43.033000000000001</v>
      </c>
      <c r="I16" s="197">
        <f>[3]Balances!E13/1000</f>
        <v>109.1405</v>
      </c>
      <c r="J16" s="196">
        <f t="shared" si="1"/>
        <v>653.58906050278154</v>
      </c>
      <c r="K16" s="197">
        <f>[3]Workings!$X8/1000</f>
        <v>127.61610984621549</v>
      </c>
    </row>
    <row r="17" spans="2:11" s="2" customFormat="1" ht="12" customHeight="1" x14ac:dyDescent="0.2">
      <c r="B17" s="21" t="s">
        <v>376</v>
      </c>
      <c r="C17" s="195">
        <v>2059</v>
      </c>
      <c r="D17" s="196">
        <v>1644.11675457772</v>
      </c>
      <c r="E17" s="197"/>
      <c r="F17" s="197">
        <f>'[3]Budget Adj(2)'!$N9/1000</f>
        <v>328.09051090768804</v>
      </c>
      <c r="G17" s="196">
        <f t="shared" si="0"/>
        <v>1972.207265485408</v>
      </c>
      <c r="H17" s="197">
        <f>[3]Balances!D14/1000</f>
        <v>123.233</v>
      </c>
      <c r="I17" s="197">
        <f>[3]Balances!E14/1000</f>
        <v>358.31574000000001</v>
      </c>
      <c r="J17" s="196">
        <f t="shared" si="1"/>
        <v>1737.124525485408</v>
      </c>
      <c r="K17" s="197">
        <f>[3]Workings!$X9/1000</f>
        <v>456.07652640131136</v>
      </c>
    </row>
    <row r="18" spans="2:11" s="2" customFormat="1" ht="12" customHeight="1" x14ac:dyDescent="0.2">
      <c r="B18" s="21" t="s">
        <v>377</v>
      </c>
      <c r="C18" s="195">
        <v>2060</v>
      </c>
      <c r="D18" s="196">
        <v>1803.3794765943701</v>
      </c>
      <c r="E18" s="197"/>
      <c r="F18" s="197">
        <f>'[3]Budget Adj(2)'!$N10/1000</f>
        <v>387.66048251766341</v>
      </c>
      <c r="G18" s="196">
        <f t="shared" si="0"/>
        <v>2191.0399591120336</v>
      </c>
      <c r="H18" s="197">
        <f>[3]Balances!D15/1000</f>
        <v>152.91399999999999</v>
      </c>
      <c r="I18" s="197">
        <f>[3]Balances!E15/1000</f>
        <v>404.98922999999996</v>
      </c>
      <c r="J18" s="196">
        <f t="shared" si="1"/>
        <v>1938.9647291120336</v>
      </c>
      <c r="K18" s="197">
        <f>[3]Workings!$X10/1000</f>
        <v>516.26445326711701</v>
      </c>
    </row>
    <row r="19" spans="2:11" s="2" customFormat="1" ht="12" customHeight="1" x14ac:dyDescent="0.2">
      <c r="B19" s="21" t="s">
        <v>378</v>
      </c>
      <c r="C19" s="195">
        <v>2066</v>
      </c>
      <c r="D19" s="196">
        <v>1659.8573112567699</v>
      </c>
      <c r="E19" s="197"/>
      <c r="F19" s="197">
        <f>'[3]Budget Adj(2)'!$N11/1000</f>
        <v>217.23577575230377</v>
      </c>
      <c r="G19" s="196">
        <f t="shared" si="0"/>
        <v>1877.0930870090738</v>
      </c>
      <c r="H19" s="197">
        <f>[3]Balances!D16/1000</f>
        <v>68.763999999999996</v>
      </c>
      <c r="I19" s="197">
        <f>[3]Balances!E16/1000</f>
        <v>183.01217999999994</v>
      </c>
      <c r="J19" s="196">
        <f t="shared" si="1"/>
        <v>1762.8449070090737</v>
      </c>
      <c r="K19" s="197">
        <f>[3]Workings!$X11/1000</f>
        <v>353.98330034326239</v>
      </c>
    </row>
    <row r="20" spans="2:11" s="2" customFormat="1" ht="12" customHeight="1" x14ac:dyDescent="0.2">
      <c r="B20" s="21" t="s">
        <v>379</v>
      </c>
      <c r="C20" s="195">
        <v>2067</v>
      </c>
      <c r="D20" s="196">
        <v>612.26973075034005</v>
      </c>
      <c r="E20" s="197"/>
      <c r="F20" s="197">
        <f>'[3]Budget Adj(2)'!$N12/1000</f>
        <v>100.82364020138323</v>
      </c>
      <c r="G20" s="196">
        <f t="shared" si="0"/>
        <v>713.09337095172327</v>
      </c>
      <c r="H20" s="197">
        <f>[3]Balances!D17/1000</f>
        <v>21.617999999999999</v>
      </c>
      <c r="I20" s="197">
        <f>[3]Balances!E17/1000</f>
        <v>44.887239999999991</v>
      </c>
      <c r="J20" s="196">
        <f t="shared" si="1"/>
        <v>689.8241309517233</v>
      </c>
      <c r="K20" s="197">
        <f>[3]Workings!$X12/1000</f>
        <v>143.89693585037344</v>
      </c>
    </row>
    <row r="21" spans="2:11" s="2" customFormat="1" ht="12" customHeight="1" x14ac:dyDescent="0.2">
      <c r="B21" s="21" t="s">
        <v>380</v>
      </c>
      <c r="C21" s="195">
        <v>2070</v>
      </c>
      <c r="D21" s="196">
        <v>226.91050330113001</v>
      </c>
      <c r="E21" s="197"/>
      <c r="F21" s="197">
        <f>'[3]Budget Adj(2)'!$N13/1000</f>
        <v>22.980922693713275</v>
      </c>
      <c r="G21" s="196">
        <f t="shared" si="0"/>
        <v>249.89142599484327</v>
      </c>
      <c r="H21" s="197">
        <f>[3]Balances!D18/1000</f>
        <v>-37.347000000000001</v>
      </c>
      <c r="I21" s="197">
        <f>[3]Balances!E18/1000</f>
        <v>-36.900919999999985</v>
      </c>
      <c r="J21" s="196">
        <f t="shared" si="1"/>
        <v>249.44534599484325</v>
      </c>
      <c r="K21" s="197">
        <f>[3]Workings!$X13/1000</f>
        <v>31.785161397517296</v>
      </c>
    </row>
    <row r="22" spans="2:11" s="2" customFormat="1" ht="12" customHeight="1" x14ac:dyDescent="0.2">
      <c r="B22" s="21" t="s">
        <v>381</v>
      </c>
      <c r="C22" s="195">
        <v>2072</v>
      </c>
      <c r="D22" s="196">
        <v>1540.2362837140599</v>
      </c>
      <c r="E22" s="197"/>
      <c r="F22" s="197">
        <f>'[3]Budget Adj(2)'!$N14/1000</f>
        <v>203.23456298926743</v>
      </c>
      <c r="G22" s="196">
        <f t="shared" si="0"/>
        <v>1743.4708467033274</v>
      </c>
      <c r="H22" s="197">
        <f>[3]Balances!D19/1000</f>
        <v>6.1529999999999996</v>
      </c>
      <c r="I22" s="197">
        <f>[3]Balances!E19/1000</f>
        <v>201.81032000000008</v>
      </c>
      <c r="J22" s="196">
        <f t="shared" si="1"/>
        <v>1547.8135267033274</v>
      </c>
      <c r="K22" s="197">
        <f>[3]Workings!$X14/1000</f>
        <v>343.39331437370322</v>
      </c>
    </row>
    <row r="23" spans="2:11" s="2" customFormat="1" ht="12" customHeight="1" x14ac:dyDescent="0.2">
      <c r="B23" s="21" t="s">
        <v>382</v>
      </c>
      <c r="C23" s="195">
        <v>2124</v>
      </c>
      <c r="D23" s="196">
        <v>324.37930228502597</v>
      </c>
      <c r="E23" s="197"/>
      <c r="F23" s="197">
        <f>'[3]Budget Adj(2)'!$N15/1000</f>
        <v>51.980129038462145</v>
      </c>
      <c r="G23" s="196">
        <f t="shared" si="0"/>
        <v>376.35943132348814</v>
      </c>
      <c r="H23" s="197">
        <f>[3]Balances!D20/1000</f>
        <v>17.663</v>
      </c>
      <c r="I23" s="197">
        <f>[3]Balances!E20/1000</f>
        <v>35.432310000000001</v>
      </c>
      <c r="J23" s="196">
        <f t="shared" si="1"/>
        <v>358.59012132348812</v>
      </c>
      <c r="K23" s="197">
        <f>[3]Workings!$X15/1000</f>
        <v>69.78712104523656</v>
      </c>
    </row>
    <row r="24" spans="2:11" s="2" customFormat="1" ht="12" customHeight="1" x14ac:dyDescent="0.2">
      <c r="B24" s="21" t="s">
        <v>383</v>
      </c>
      <c r="C24" s="195">
        <v>2125</v>
      </c>
      <c r="D24" s="196">
        <v>722.56841289505803</v>
      </c>
      <c r="E24" s="197"/>
      <c r="F24" s="197">
        <f>'[3]Budget Adj(2)'!$N16/1000</f>
        <v>89.886398439597784</v>
      </c>
      <c r="G24" s="196">
        <f t="shared" si="0"/>
        <v>812.4548113346558</v>
      </c>
      <c r="H24" s="197">
        <f>[3]Balances!D21/1000</f>
        <v>22.123999999999999</v>
      </c>
      <c r="I24" s="197">
        <f>[3]Balances!E21/1000</f>
        <v>64.858050000000048</v>
      </c>
      <c r="J24" s="196">
        <f t="shared" si="1"/>
        <v>769.72076133465578</v>
      </c>
      <c r="K24" s="197">
        <f>[3]Workings!$X16/1000</f>
        <v>94.935867200673925</v>
      </c>
    </row>
    <row r="25" spans="2:11" s="2" customFormat="1" ht="12" customHeight="1" x14ac:dyDescent="0.2">
      <c r="B25" s="21" t="s">
        <v>384</v>
      </c>
      <c r="C25" s="195">
        <v>2127</v>
      </c>
      <c r="D25" s="196">
        <v>336.11990679517498</v>
      </c>
      <c r="E25" s="197"/>
      <c r="F25" s="197">
        <f>'[3]Budget Adj(2)'!$N17/1000</f>
        <v>39.610760846859776</v>
      </c>
      <c r="G25" s="196">
        <f t="shared" si="0"/>
        <v>375.73066764203475</v>
      </c>
      <c r="H25" s="197">
        <f>[3]Balances!D22/1000</f>
        <v>32.500999999999998</v>
      </c>
      <c r="I25" s="197">
        <f>[3]Balances!E22/1000</f>
        <v>53.644659999999973</v>
      </c>
      <c r="J25" s="196">
        <f t="shared" si="1"/>
        <v>354.58700764203479</v>
      </c>
      <c r="K25" s="197">
        <f>[3]Workings!$X17/1000</f>
        <v>63.145611278922722</v>
      </c>
    </row>
    <row r="26" spans="2:11" s="2" customFormat="1" ht="12" customHeight="1" x14ac:dyDescent="0.2">
      <c r="B26" s="21" t="s">
        <v>385</v>
      </c>
      <c r="C26" s="195">
        <v>2134</v>
      </c>
      <c r="D26" s="196">
        <v>1109.1470228662599</v>
      </c>
      <c r="E26" s="197"/>
      <c r="F26" s="197">
        <f>'[3]Budget Adj(2)'!$N18/1000</f>
        <v>152.89963925056955</v>
      </c>
      <c r="G26" s="196">
        <f t="shared" si="0"/>
        <v>1262.0466621168296</v>
      </c>
      <c r="H26" s="197">
        <f>[3]Balances!D23/1000</f>
        <v>19.768999999999998</v>
      </c>
      <c r="I26" s="197">
        <f>[3]Balances!E23/1000</f>
        <v>114.62140000000002</v>
      </c>
      <c r="J26" s="196">
        <f t="shared" si="1"/>
        <v>1167.1942621168296</v>
      </c>
      <c r="K26" s="197">
        <f>[3]Workings!$X18/1000</f>
        <v>244.38093387013885</v>
      </c>
    </row>
    <row r="27" spans="2:11" s="2" customFormat="1" ht="12" customHeight="1" x14ac:dyDescent="0.2">
      <c r="B27" s="21" t="s">
        <v>386</v>
      </c>
      <c r="C27" s="195">
        <v>2135</v>
      </c>
      <c r="D27" s="196">
        <v>266.919128115077</v>
      </c>
      <c r="E27" s="197"/>
      <c r="F27" s="197">
        <f>'[3]Budget Adj(2)'!$N19/1000</f>
        <v>56.250662468956222</v>
      </c>
      <c r="G27" s="196">
        <f t="shared" si="0"/>
        <v>323.16979058403319</v>
      </c>
      <c r="H27" s="197">
        <f>[3]Balances!D24/1000</f>
        <v>10.193</v>
      </c>
      <c r="I27" s="197">
        <f>[3]Balances!E24/1000</f>
        <v>59.683760000000007</v>
      </c>
      <c r="J27" s="196">
        <f t="shared" si="1"/>
        <v>273.67903058403317</v>
      </c>
      <c r="K27" s="197">
        <f>[3]Workings!$X19/1000</f>
        <v>71.875905199996069</v>
      </c>
    </row>
    <row r="28" spans="2:11" s="2" customFormat="1" ht="12" customHeight="1" x14ac:dyDescent="0.2">
      <c r="B28" s="21" t="s">
        <v>387</v>
      </c>
      <c r="C28" s="195">
        <v>2136</v>
      </c>
      <c r="D28" s="196">
        <v>783.10894795022705</v>
      </c>
      <c r="E28" s="197"/>
      <c r="F28" s="197">
        <f>'[3]Budget Adj(2)'!$N20/1000</f>
        <v>195.49049210029153</v>
      </c>
      <c r="G28" s="196">
        <f t="shared" si="0"/>
        <v>978.59944005051852</v>
      </c>
      <c r="H28" s="197">
        <f>[3]Balances!D25/1000</f>
        <v>27.125</v>
      </c>
      <c r="I28" s="197">
        <f>[3]Balances!E25/1000</f>
        <v>127.69653000000002</v>
      </c>
      <c r="J28" s="196">
        <f t="shared" si="1"/>
        <v>878.02791005051847</v>
      </c>
      <c r="K28" s="197">
        <f>[3]Workings!$X20/1000</f>
        <v>309.81229470503655</v>
      </c>
    </row>
    <row r="29" spans="2:11" s="2" customFormat="1" ht="12" customHeight="1" x14ac:dyDescent="0.2">
      <c r="B29" s="21" t="s">
        <v>388</v>
      </c>
      <c r="C29" s="195">
        <v>2164</v>
      </c>
      <c r="D29" s="196">
        <v>260.44937037885398</v>
      </c>
      <c r="E29" s="197"/>
      <c r="F29" s="197">
        <f>'[3]Budget Adj(2)'!$N21/1000</f>
        <v>35.123131711178502</v>
      </c>
      <c r="G29" s="196">
        <f t="shared" si="0"/>
        <v>295.57250209003246</v>
      </c>
      <c r="H29" s="197">
        <f>[3]Balances!D26/1000</f>
        <v>41.006999999999998</v>
      </c>
      <c r="I29" s="197">
        <f>[3]Balances!E26/1000</f>
        <v>34.222739999999988</v>
      </c>
      <c r="J29" s="196">
        <f t="shared" si="1"/>
        <v>302.35676209003248</v>
      </c>
      <c r="K29" s="197">
        <f>[3]Workings!$X21/1000</f>
        <v>48.035824340199049</v>
      </c>
    </row>
    <row r="30" spans="2:11" s="2" customFormat="1" ht="12" customHeight="1" x14ac:dyDescent="0.2">
      <c r="B30" s="21" t="s">
        <v>389</v>
      </c>
      <c r="C30" s="195">
        <v>2168</v>
      </c>
      <c r="D30" s="196">
        <v>236.214488157017</v>
      </c>
      <c r="E30" s="197"/>
      <c r="F30" s="197">
        <f>'[3]Budget Adj(2)'!$N22/1000</f>
        <v>22.902654767224696</v>
      </c>
      <c r="G30" s="196">
        <f t="shared" si="0"/>
        <v>259.1171429242417</v>
      </c>
      <c r="H30" s="197">
        <f>[3]Balances!D27/1000</f>
        <v>-29.417999999999999</v>
      </c>
      <c r="I30" s="197">
        <f>[3]Balances!E27/1000</f>
        <v>-3.3564200000000128</v>
      </c>
      <c r="J30" s="196">
        <f t="shared" si="1"/>
        <v>233.05556292424171</v>
      </c>
      <c r="K30" s="197">
        <f>[3]Workings!$X22/1000</f>
        <v>33.932249061754909</v>
      </c>
    </row>
    <row r="31" spans="2:11" s="2" customFormat="1" ht="12" customHeight="1" x14ac:dyDescent="0.2">
      <c r="B31" s="21" t="s">
        <v>390</v>
      </c>
      <c r="C31" s="195">
        <v>2214</v>
      </c>
      <c r="D31" s="196">
        <v>233.404452782264</v>
      </c>
      <c r="E31" s="197"/>
      <c r="F31" s="197">
        <f>'[3]Budget Adj(2)'!$N23/1000</f>
        <v>20.751453410127514</v>
      </c>
      <c r="G31" s="196">
        <f t="shared" si="0"/>
        <v>254.15590619239151</v>
      </c>
      <c r="H31" s="197">
        <f>[3]Balances!D28/1000</f>
        <v>31.914000000000001</v>
      </c>
      <c r="I31" s="197">
        <f>[3]Balances!E28/1000</f>
        <v>56.712790000000005</v>
      </c>
      <c r="J31" s="196">
        <f t="shared" si="1"/>
        <v>229.35711619239152</v>
      </c>
      <c r="K31" s="197">
        <f>[3]Workings!$X23/1000</f>
        <v>29.175089933480098</v>
      </c>
    </row>
    <row r="32" spans="2:11" s="2" customFormat="1" ht="12" customHeight="1" x14ac:dyDescent="0.2">
      <c r="B32" s="21" t="s">
        <v>391</v>
      </c>
      <c r="C32" s="195">
        <v>2215</v>
      </c>
      <c r="D32" s="196">
        <v>248.540974961573</v>
      </c>
      <c r="E32" s="197"/>
      <c r="F32" s="197">
        <f>'[3]Budget Adj(2)'!$N24/1000</f>
        <v>24.236572435771329</v>
      </c>
      <c r="G32" s="196">
        <f t="shared" si="0"/>
        <v>272.77754739734434</v>
      </c>
      <c r="H32" s="197">
        <f>[3]Balances!D29/1000</f>
        <v>50.265000000000001</v>
      </c>
      <c r="I32" s="197">
        <f>[3]Balances!E29/1000</f>
        <v>74.140070000000009</v>
      </c>
      <c r="J32" s="196">
        <f t="shared" si="1"/>
        <v>248.90247739734434</v>
      </c>
      <c r="K32" s="197">
        <f>[3]Workings!$X24/1000</f>
        <v>35.302341812433752</v>
      </c>
    </row>
    <row r="33" spans="2:11" s="2" customFormat="1" ht="12" customHeight="1" x14ac:dyDescent="0.2">
      <c r="B33" s="21" t="s">
        <v>392</v>
      </c>
      <c r="C33" s="195">
        <v>2216</v>
      </c>
      <c r="D33" s="196">
        <v>505.23259826889699</v>
      </c>
      <c r="E33" s="197"/>
      <c r="F33" s="197">
        <f>'[3]Budget Adj(2)'!$N25/1000</f>
        <v>58.215496004574284</v>
      </c>
      <c r="G33" s="196">
        <f t="shared" si="0"/>
        <v>563.44809427347127</v>
      </c>
      <c r="H33" s="197">
        <f>[3]Balances!D30/1000</f>
        <v>52.353999999999999</v>
      </c>
      <c r="I33" s="197">
        <f>[3]Balances!E30/1000</f>
        <v>113.55940999999997</v>
      </c>
      <c r="J33" s="196">
        <f t="shared" si="1"/>
        <v>502.2426842734713</v>
      </c>
      <c r="K33" s="197">
        <f>[3]Workings!$X25/1000</f>
        <v>92.96655814267217</v>
      </c>
    </row>
    <row r="34" spans="2:11" s="2" customFormat="1" ht="12" customHeight="1" x14ac:dyDescent="0.2">
      <c r="B34" s="21" t="s">
        <v>393</v>
      </c>
      <c r="C34" s="195">
        <v>2219</v>
      </c>
      <c r="D34" s="196">
        <v>278.62839656435801</v>
      </c>
      <c r="E34" s="197"/>
      <c r="F34" s="197">
        <f>'[3]Budget Adj(2)'!$N26/1000</f>
        <v>30.715876534869725</v>
      </c>
      <c r="G34" s="196">
        <f t="shared" si="0"/>
        <v>309.34427309922773</v>
      </c>
      <c r="H34" s="197">
        <f>[3]Balances!D31/1000</f>
        <v>40.526000000000003</v>
      </c>
      <c r="I34" s="197">
        <f>[3]Balances!E31/1000</f>
        <v>82.011839999999992</v>
      </c>
      <c r="J34" s="196">
        <f t="shared" si="1"/>
        <v>267.85843309922774</v>
      </c>
      <c r="K34" s="197">
        <f>[3]Workings!$X26/1000</f>
        <v>46.732629979011008</v>
      </c>
    </row>
    <row r="35" spans="2:11" s="2" customFormat="1" ht="12" customHeight="1" x14ac:dyDescent="0.2">
      <c r="B35" s="21" t="s">
        <v>394</v>
      </c>
      <c r="C35" s="195">
        <v>2227</v>
      </c>
      <c r="D35" s="196">
        <v>1441.69671271996</v>
      </c>
      <c r="E35" s="197"/>
      <c r="F35" s="197">
        <f>'[3]Budget Adj(2)'!$N27/1000</f>
        <v>153.35283066652914</v>
      </c>
      <c r="G35" s="196">
        <f t="shared" si="0"/>
        <v>1595.0495433864892</v>
      </c>
      <c r="H35" s="197">
        <f>[3]Balances!D32/1000</f>
        <v>48.106000000000002</v>
      </c>
      <c r="I35" s="197">
        <f>[3]Balances!E32/1000</f>
        <v>189.17359000000008</v>
      </c>
      <c r="J35" s="196">
        <f t="shared" si="1"/>
        <v>1453.9819533864891</v>
      </c>
      <c r="K35" s="197">
        <f>[3]Workings!$X27/1000</f>
        <v>279.52222016641281</v>
      </c>
    </row>
    <row r="36" spans="2:11" s="2" customFormat="1" ht="12" customHeight="1" x14ac:dyDescent="0.2">
      <c r="B36" s="21" t="s">
        <v>395</v>
      </c>
      <c r="C36" s="195">
        <v>2234</v>
      </c>
      <c r="D36" s="196">
        <v>637.39332311664998</v>
      </c>
      <c r="E36" s="197"/>
      <c r="F36" s="197">
        <f>'[3]Budget Adj(2)'!$N28/1000</f>
        <v>47.999069552829397</v>
      </c>
      <c r="G36" s="196">
        <f t="shared" si="0"/>
        <v>685.39239266947936</v>
      </c>
      <c r="H36" s="197">
        <f>[3]Balances!D33/1000</f>
        <v>24.898</v>
      </c>
      <c r="I36" s="197">
        <f>[3]Balances!E33/1000</f>
        <v>58.34565000000002</v>
      </c>
      <c r="J36" s="196">
        <f t="shared" si="1"/>
        <v>651.9447426694793</v>
      </c>
      <c r="K36" s="197">
        <f>[3]Workings!$X28/1000</f>
        <v>85.549551421706425</v>
      </c>
    </row>
    <row r="37" spans="2:11" s="2" customFormat="1" ht="12" customHeight="1" x14ac:dyDescent="0.2">
      <c r="B37" s="21" t="s">
        <v>396</v>
      </c>
      <c r="C37" s="195">
        <v>2255</v>
      </c>
      <c r="D37" s="196">
        <v>758.17659286690696</v>
      </c>
      <c r="E37" s="197"/>
      <c r="F37" s="197">
        <f>'[3]Budget Adj(2)'!$N29/1000</f>
        <v>99.12640869212693</v>
      </c>
      <c r="G37" s="196">
        <f t="shared" si="0"/>
        <v>857.30300155903387</v>
      </c>
      <c r="H37" s="197">
        <f>[3]Balances!D34/1000</f>
        <v>63.890999999999998</v>
      </c>
      <c r="I37" s="197">
        <f>[3]Balances!E34/1000</f>
        <v>122.21082999999996</v>
      </c>
      <c r="J37" s="196">
        <f t="shared" si="1"/>
        <v>798.98317155903396</v>
      </c>
      <c r="K37" s="197">
        <f>[3]Workings!$X29/1000</f>
        <v>159.12619429366768</v>
      </c>
    </row>
    <row r="38" spans="2:11" s="2" customFormat="1" ht="12" customHeight="1" x14ac:dyDescent="0.2">
      <c r="B38" s="21" t="s">
        <v>397</v>
      </c>
      <c r="C38" s="195">
        <v>2256</v>
      </c>
      <c r="D38" s="196">
        <v>1058.23498911907</v>
      </c>
      <c r="E38" s="197"/>
      <c r="F38" s="197">
        <f>'[3]Budget Adj(2)'!$N30/1000</f>
        <v>131.75335687081457</v>
      </c>
      <c r="G38" s="196">
        <f t="shared" si="0"/>
        <v>1189.9883459898845</v>
      </c>
      <c r="H38" s="197">
        <f>[3]Balances!D35/1000</f>
        <v>10.071999999999999</v>
      </c>
      <c r="I38" s="197">
        <f>[3]Balances!E35/1000</f>
        <v>127.63443000000005</v>
      </c>
      <c r="J38" s="196">
        <f t="shared" si="1"/>
        <v>1072.4259159898845</v>
      </c>
      <c r="K38" s="197">
        <f>[3]Workings!$X30/1000</f>
        <v>212.40095550715677</v>
      </c>
    </row>
    <row r="39" spans="2:11" s="2" customFormat="1" ht="12" customHeight="1" x14ac:dyDescent="0.2">
      <c r="B39" s="21" t="s">
        <v>398</v>
      </c>
      <c r="C39" s="195">
        <v>2261</v>
      </c>
      <c r="D39" s="196">
        <v>424.25561078540602</v>
      </c>
      <c r="E39" s="197"/>
      <c r="F39" s="197">
        <f>'[3]Budget Adj(2)'!$N31/1000</f>
        <v>46.345217875654185</v>
      </c>
      <c r="G39" s="196">
        <f t="shared" si="0"/>
        <v>470.60082866106018</v>
      </c>
      <c r="H39" s="197">
        <f>[3]Balances!D36/1000</f>
        <v>59.779000000000003</v>
      </c>
      <c r="I39" s="197">
        <f>[3]Balances!E36/1000</f>
        <v>89.097940000000008</v>
      </c>
      <c r="J39" s="196">
        <f t="shared" si="1"/>
        <v>441.28188866106018</v>
      </c>
      <c r="K39" s="197">
        <f>[3]Workings!$X31/1000</f>
        <v>75.07743889694332</v>
      </c>
    </row>
    <row r="40" spans="2:11" s="2" customFormat="1" ht="12" customHeight="1" x14ac:dyDescent="0.2">
      <c r="B40" s="21" t="s">
        <v>399</v>
      </c>
      <c r="C40" s="195">
        <v>2262</v>
      </c>
      <c r="D40" s="196">
        <v>466.74201063686098</v>
      </c>
      <c r="E40" s="197"/>
      <c r="F40" s="197">
        <f>'[3]Budget Adj(2)'!$N32/1000</f>
        <v>33.368796571992824</v>
      </c>
      <c r="G40" s="196">
        <f t="shared" si="0"/>
        <v>500.11080720885383</v>
      </c>
      <c r="H40" s="197">
        <f>[3]Balances!D37/1000</f>
        <v>14.286</v>
      </c>
      <c r="I40" s="197">
        <f>[3]Balances!E37/1000</f>
        <v>72.964349999999982</v>
      </c>
      <c r="J40" s="196">
        <f t="shared" si="1"/>
        <v>441.43245720885386</v>
      </c>
      <c r="K40" s="197">
        <f>[3]Workings!$X32/1000</f>
        <v>53.36822256369301</v>
      </c>
    </row>
    <row r="41" spans="2:11" s="2" customFormat="1" ht="12" customHeight="1" x14ac:dyDescent="0.2">
      <c r="B41" s="21" t="s">
        <v>400</v>
      </c>
      <c r="C41" s="195">
        <v>2263</v>
      </c>
      <c r="D41" s="196">
        <v>627.35750382532501</v>
      </c>
      <c r="E41" s="197"/>
      <c r="F41" s="197">
        <f>'[3]Budget Adj(2)'!$N33/1000</f>
        <v>63.373293881374948</v>
      </c>
      <c r="G41" s="196">
        <f t="shared" si="0"/>
        <v>690.73079770669995</v>
      </c>
      <c r="H41" s="197">
        <f>[3]Balances!D38/1000</f>
        <v>5.9269999999999996</v>
      </c>
      <c r="I41" s="197">
        <f>[3]Balances!E38/1000</f>
        <v>51.319920000000039</v>
      </c>
      <c r="J41" s="196">
        <f t="shared" si="1"/>
        <v>645.33787770669994</v>
      </c>
      <c r="K41" s="197">
        <f>[3]Workings!$X33/1000</f>
        <v>104.66585624647468</v>
      </c>
    </row>
    <row r="42" spans="2:11" s="2" customFormat="1" ht="12" customHeight="1" x14ac:dyDescent="0.2">
      <c r="B42" s="21" t="s">
        <v>401</v>
      </c>
      <c r="C42" s="195">
        <v>2264</v>
      </c>
      <c r="D42" s="196">
        <v>1351.5975366149</v>
      </c>
      <c r="E42" s="197"/>
      <c r="F42" s="197">
        <f>'[3]Budget Adj(2)'!$N34/1000</f>
        <v>252.4670269286737</v>
      </c>
      <c r="G42" s="196">
        <f t="shared" si="0"/>
        <v>1604.0645635435737</v>
      </c>
      <c r="H42" s="197">
        <f>[3]Balances!D39/1000</f>
        <v>149.97499999999999</v>
      </c>
      <c r="I42" s="197">
        <f>[3]Balances!E39/1000</f>
        <v>299.68621999999999</v>
      </c>
      <c r="J42" s="196">
        <f t="shared" si="1"/>
        <v>1454.3533435435738</v>
      </c>
      <c r="K42" s="197">
        <f>[3]Workings!$X34/1000</f>
        <v>346.75603205137855</v>
      </c>
    </row>
    <row r="43" spans="2:11" s="2" customFormat="1" ht="12" customHeight="1" x14ac:dyDescent="0.2">
      <c r="B43" s="21" t="s">
        <v>402</v>
      </c>
      <c r="C43" s="195">
        <v>2265</v>
      </c>
      <c r="D43" s="196">
        <v>1615.93299795037</v>
      </c>
      <c r="E43" s="197"/>
      <c r="F43" s="197">
        <f>'[3]Budget Adj(2)'!$N35/1000</f>
        <v>306.25278057071228</v>
      </c>
      <c r="G43" s="196">
        <f t="shared" si="0"/>
        <v>1922.1857785210823</v>
      </c>
      <c r="H43" s="197">
        <f>[3]Balances!D40/1000</f>
        <v>2.1869999999999998</v>
      </c>
      <c r="I43" s="197">
        <f>[3]Balances!E40/1000</f>
        <v>137.14917000000003</v>
      </c>
      <c r="J43" s="196">
        <f t="shared" si="1"/>
        <v>1787.2236085210823</v>
      </c>
      <c r="K43" s="197">
        <f>[3]Workings!$X35/1000</f>
        <v>442.98077191769505</v>
      </c>
    </row>
    <row r="44" spans="2:11" s="2" customFormat="1" ht="12" customHeight="1" x14ac:dyDescent="0.2">
      <c r="B44" s="21" t="s">
        <v>403</v>
      </c>
      <c r="C44" s="195">
        <v>2266</v>
      </c>
      <c r="D44" s="196">
        <v>784.57257846892605</v>
      </c>
      <c r="E44" s="197"/>
      <c r="F44" s="197">
        <f>'[3]Budget Adj(2)'!$N36/1000</f>
        <v>117.93866568172496</v>
      </c>
      <c r="G44" s="196">
        <f t="shared" ref="G44:G55" si="2">D44+E44+F44</f>
        <v>902.51124415065101</v>
      </c>
      <c r="H44" s="197">
        <f>[3]Balances!D41/1000</f>
        <v>-132.72999999999999</v>
      </c>
      <c r="I44" s="197">
        <f>[3]Balances!E41/1000</f>
        <v>-70.649860000000004</v>
      </c>
      <c r="J44" s="196">
        <f t="shared" ref="J44:J55" si="3">G44+(H44-I44)</f>
        <v>840.43110415065098</v>
      </c>
      <c r="K44" s="197">
        <f>[3]Workings!$X36/1000</f>
        <v>154.1012290749342</v>
      </c>
    </row>
    <row r="45" spans="2:11" s="2" customFormat="1" ht="12" customHeight="1" x14ac:dyDescent="0.2">
      <c r="B45" s="21" t="s">
        <v>404</v>
      </c>
      <c r="C45" s="195">
        <v>2267</v>
      </c>
      <c r="D45" s="196">
        <v>568.828865814869</v>
      </c>
      <c r="E45" s="197"/>
      <c r="F45" s="197">
        <f>'[3]Budget Adj(2)'!$N37/1000</f>
        <v>43.230405129380479</v>
      </c>
      <c r="G45" s="196">
        <f t="shared" si="2"/>
        <v>612.05927094424953</v>
      </c>
      <c r="H45" s="197">
        <f>[3]Balances!D42/1000</f>
        <v>35.594000000000001</v>
      </c>
      <c r="I45" s="197">
        <f>[3]Balances!E42/1000</f>
        <v>80.331049999999991</v>
      </c>
      <c r="J45" s="196">
        <f t="shared" si="3"/>
        <v>567.32222094424958</v>
      </c>
      <c r="K45" s="197">
        <f>[3]Workings!$X37/1000</f>
        <v>84.963800416413903</v>
      </c>
    </row>
    <row r="46" spans="2:11" s="2" customFormat="1" ht="12" customHeight="1" x14ac:dyDescent="0.2">
      <c r="B46" s="21" t="s">
        <v>405</v>
      </c>
      <c r="C46" s="195">
        <v>2268</v>
      </c>
      <c r="D46" s="196">
        <v>401.58079850979999</v>
      </c>
      <c r="E46" s="197"/>
      <c r="F46" s="197">
        <f>'[3]Budget Adj(2)'!$N38/1000</f>
        <v>37.464565829106689</v>
      </c>
      <c r="G46" s="196">
        <f t="shared" si="2"/>
        <v>439.04536433890667</v>
      </c>
      <c r="H46" s="197">
        <f>[3]Balances!D43/1000</f>
        <v>77.287999999999997</v>
      </c>
      <c r="I46" s="197">
        <f>[3]Balances!E43/1000</f>
        <v>90.542599999999979</v>
      </c>
      <c r="J46" s="196">
        <f t="shared" si="3"/>
        <v>425.79076433890668</v>
      </c>
      <c r="K46" s="197">
        <f>[3]Workings!$X38/1000</f>
        <v>57.754561249499297</v>
      </c>
    </row>
    <row r="47" spans="2:11" s="2" customFormat="1" ht="12" customHeight="1" x14ac:dyDescent="0.2">
      <c r="B47" s="21" t="s">
        <v>406</v>
      </c>
      <c r="C47" s="195">
        <v>3020</v>
      </c>
      <c r="D47" s="196">
        <v>380.33945068961401</v>
      </c>
      <c r="E47" s="197"/>
      <c r="F47" s="197">
        <f>'[3]Budget Adj(2)'!$N39/1000</f>
        <v>25.23754832678031</v>
      </c>
      <c r="G47" s="196">
        <f t="shared" si="2"/>
        <v>405.57699901639432</v>
      </c>
      <c r="H47" s="197">
        <f>[3]Balances!D44/1000</f>
        <v>15.834</v>
      </c>
      <c r="I47" s="197">
        <f>[3]Balances!E44/1000</f>
        <v>57.396669999999986</v>
      </c>
      <c r="J47" s="196">
        <f t="shared" si="3"/>
        <v>364.01432901639436</v>
      </c>
      <c r="K47" s="197">
        <f>[3]Workings!$X39/1000</f>
        <v>49.129687442897463</v>
      </c>
    </row>
    <row r="48" spans="2:11" s="2" customFormat="1" ht="12" customHeight="1" x14ac:dyDescent="0.2">
      <c r="B48" s="21" t="s">
        <v>407</v>
      </c>
      <c r="C48" s="195">
        <v>3024</v>
      </c>
      <c r="D48" s="196">
        <v>438.75238985338302</v>
      </c>
      <c r="E48" s="197"/>
      <c r="F48" s="197">
        <f>'[3]Budget Adj(2)'!$N40/1000</f>
        <v>45.863864465935393</v>
      </c>
      <c r="G48" s="196">
        <f t="shared" si="2"/>
        <v>484.61625431931839</v>
      </c>
      <c r="H48" s="197">
        <f>[3]Balances!D45/1000</f>
        <v>-3.78</v>
      </c>
      <c r="I48" s="197">
        <f>[3]Balances!E45/1000</f>
        <v>61.191570000000006</v>
      </c>
      <c r="J48" s="196">
        <f t="shared" si="3"/>
        <v>419.6446843193184</v>
      </c>
      <c r="K48" s="197">
        <f>[3]Workings!$X40/1000</f>
        <v>97.48286577598742</v>
      </c>
    </row>
    <row r="49" spans="1:21" s="2" customFormat="1" ht="12" customHeight="1" x14ac:dyDescent="0.2">
      <c r="B49" s="21" t="s">
        <v>408</v>
      </c>
      <c r="C49" s="195">
        <v>3044</v>
      </c>
      <c r="D49" s="196">
        <v>294.48283266543899</v>
      </c>
      <c r="E49" s="197"/>
      <c r="F49" s="197">
        <f>'[3]Budget Adj(2)'!$N41/1000</f>
        <v>40.276771725135312</v>
      </c>
      <c r="G49" s="196">
        <f t="shared" si="2"/>
        <v>334.75960439057428</v>
      </c>
      <c r="H49" s="197">
        <f>[3]Balances!D46/1000</f>
        <v>29.704999999999998</v>
      </c>
      <c r="I49" s="197">
        <f>[3]Balances!E46/1000</f>
        <v>45.858119999999992</v>
      </c>
      <c r="J49" s="196">
        <f t="shared" si="3"/>
        <v>318.60648439057428</v>
      </c>
      <c r="K49" s="197">
        <f>[3]Workings!$X41/1000</f>
        <v>58.200985135461686</v>
      </c>
    </row>
    <row r="50" spans="1:21" s="2" customFormat="1" ht="12" customHeight="1" x14ac:dyDescent="0.2">
      <c r="B50" s="21" t="s">
        <v>409</v>
      </c>
      <c r="C50" s="195">
        <v>3045</v>
      </c>
      <c r="D50" s="196">
        <v>484.943454532423</v>
      </c>
      <c r="E50" s="197"/>
      <c r="F50" s="197">
        <f>'[3]Budget Adj(2)'!$N42/1000</f>
        <v>39.212765846802448</v>
      </c>
      <c r="G50" s="196">
        <f t="shared" si="2"/>
        <v>524.15622037922549</v>
      </c>
      <c r="H50" s="197">
        <f>[3]Balances!D47/1000</f>
        <v>0.66800000000000004</v>
      </c>
      <c r="I50" s="197">
        <f>[3]Balances!E47/1000</f>
        <v>39.435900000000025</v>
      </c>
      <c r="J50" s="196">
        <f t="shared" si="3"/>
        <v>485.38832037922543</v>
      </c>
      <c r="K50" s="197">
        <f>[3]Workings!$X42/1000</f>
        <v>73.117723445793146</v>
      </c>
    </row>
    <row r="51" spans="1:21" s="2" customFormat="1" ht="12" customHeight="1" x14ac:dyDescent="0.2">
      <c r="B51" s="21" t="s">
        <v>410</v>
      </c>
      <c r="C51" s="195">
        <v>3050</v>
      </c>
      <c r="D51" s="196">
        <v>506.72639229413198</v>
      </c>
      <c r="E51" s="197"/>
      <c r="F51" s="197">
        <f>'[3]Budget Adj(2)'!$N43/1000</f>
        <v>68.965252273232664</v>
      </c>
      <c r="G51" s="196">
        <f t="shared" si="2"/>
        <v>575.69164456736462</v>
      </c>
      <c r="H51" s="197">
        <f>[3]Balances!D48/1000</f>
        <v>-45.045000000000002</v>
      </c>
      <c r="I51" s="197">
        <f>[3]Balances!E48/1000</f>
        <v>13.489969999999973</v>
      </c>
      <c r="J51" s="196">
        <f t="shared" si="3"/>
        <v>517.15667456736469</v>
      </c>
      <c r="K51" s="197">
        <f>[3]Workings!$X43/1000</f>
        <v>98.9050074623527</v>
      </c>
    </row>
    <row r="52" spans="1:21" s="2" customFormat="1" ht="12" customHeight="1" x14ac:dyDescent="0.2">
      <c r="B52" s="21" t="s">
        <v>411</v>
      </c>
      <c r="C52" s="195">
        <v>3057</v>
      </c>
      <c r="D52" s="196">
        <v>371.38871886057098</v>
      </c>
      <c r="E52" s="197"/>
      <c r="F52" s="197">
        <f>'[3]Budget Adj(2)'!$N44/1000</f>
        <v>31.938975311720903</v>
      </c>
      <c r="G52" s="196">
        <f t="shared" si="2"/>
        <v>403.3276941722919</v>
      </c>
      <c r="H52" s="197">
        <f>[3]Balances!D49/1000</f>
        <v>11.545999999999999</v>
      </c>
      <c r="I52" s="197">
        <f>[3]Balances!E49/1000</f>
        <v>46.952150000000024</v>
      </c>
      <c r="J52" s="196">
        <f t="shared" si="3"/>
        <v>367.92154417229187</v>
      </c>
      <c r="K52" s="197">
        <f>[3]Workings!$X44/1000</f>
        <v>54.156226203757107</v>
      </c>
    </row>
    <row r="53" spans="1:21" s="2" customFormat="1" ht="12" customHeight="1" x14ac:dyDescent="0.2">
      <c r="B53" s="21" t="s">
        <v>412</v>
      </c>
      <c r="C53" s="195">
        <v>3061</v>
      </c>
      <c r="D53" s="196">
        <v>272.47264512315598</v>
      </c>
      <c r="E53" s="197"/>
      <c r="F53" s="197">
        <f>'[3]Budget Adj(2)'!$N45/1000</f>
        <v>25.471573862845698</v>
      </c>
      <c r="G53" s="196">
        <f t="shared" si="2"/>
        <v>297.94421898600166</v>
      </c>
      <c r="H53" s="197">
        <f>[3]Balances!D50/1000</f>
        <v>3.7090000000000001</v>
      </c>
      <c r="I53" s="197">
        <f>[3]Balances!E50/1000</f>
        <v>-6.6909099999999748</v>
      </c>
      <c r="J53" s="196">
        <f t="shared" si="3"/>
        <v>308.34412898600164</v>
      </c>
      <c r="K53" s="197">
        <f>[3]Workings!$X45/1000</f>
        <v>36.975108718707425</v>
      </c>
    </row>
    <row r="54" spans="1:21" s="2" customFormat="1" ht="12" customHeight="1" x14ac:dyDescent="0.2">
      <c r="B54" s="21" t="s">
        <v>413</v>
      </c>
      <c r="C54" s="195">
        <v>3062</v>
      </c>
      <c r="D54" s="196">
        <v>477.03310329695603</v>
      </c>
      <c r="E54" s="197"/>
      <c r="F54" s="197">
        <f>'[3]Budget Adj(2)'!$N46/1000</f>
        <v>90.807869352504369</v>
      </c>
      <c r="G54" s="196">
        <f t="shared" si="2"/>
        <v>567.84097264946035</v>
      </c>
      <c r="H54" s="197">
        <f>[3]Balances!D51/1000</f>
        <v>36.887</v>
      </c>
      <c r="I54" s="197">
        <f>[3]Balances!E51/1000</f>
        <v>101.19322999999999</v>
      </c>
      <c r="J54" s="196">
        <f t="shared" si="3"/>
        <v>503.53474264946038</v>
      </c>
      <c r="K54" s="197">
        <f>[3]Workings!$X46/1000</f>
        <v>94.094659268703609</v>
      </c>
    </row>
    <row r="55" spans="1:21" s="2" customFormat="1" ht="12" customHeight="1" x14ac:dyDescent="0.2">
      <c r="B55" s="21" t="s">
        <v>414</v>
      </c>
      <c r="C55" s="195">
        <v>3316</v>
      </c>
      <c r="D55" s="196">
        <v>418.06069863694898</v>
      </c>
      <c r="E55" s="197"/>
      <c r="F55" s="197">
        <f>'[3]Budget Adj(2)'!$N47/1000</f>
        <v>97.814057133509422</v>
      </c>
      <c r="G55" s="196">
        <f t="shared" si="2"/>
        <v>515.87475577045836</v>
      </c>
      <c r="H55" s="197">
        <f>[3]Balances!D52/1000</f>
        <v>4.306</v>
      </c>
      <c r="I55" s="197">
        <f>[3]Balances!E52/1000</f>
        <v>60.229810000000001</v>
      </c>
      <c r="J55" s="196">
        <f t="shared" si="3"/>
        <v>459.95094577045836</v>
      </c>
      <c r="K55" s="197">
        <f>[3]Workings!$X47/1000</f>
        <v>125.40938866753018</v>
      </c>
    </row>
    <row r="56" spans="1:21" x14ac:dyDescent="0.25">
      <c r="B56" s="23"/>
      <c r="C56" s="23"/>
      <c r="D56" s="23"/>
      <c r="E56" s="23"/>
      <c r="F56" s="23"/>
      <c r="G56" s="23"/>
      <c r="H56" s="23"/>
      <c r="I56" s="23"/>
      <c r="J56" s="23"/>
      <c r="K56" s="23"/>
    </row>
    <row r="57" spans="1:21" ht="12" customHeight="1" x14ac:dyDescent="0.25">
      <c r="A57" s="25" t="s">
        <v>14</v>
      </c>
      <c r="B57" s="2"/>
      <c r="C57" s="23"/>
      <c r="D57" s="199">
        <f t="shared" ref="D57:K57" si="4">SUM(D12:D55)</f>
        <v>33139.191397094823</v>
      </c>
      <c r="E57" s="199">
        <f t="shared" si="4"/>
        <v>0</v>
      </c>
      <c r="F57" s="199">
        <f t="shared" si="4"/>
        <v>5106.1684117518971</v>
      </c>
      <c r="G57" s="199">
        <f t="shared" si="4"/>
        <v>38245.359808846712</v>
      </c>
      <c r="H57" s="199">
        <f t="shared" si="4"/>
        <v>935.30500000000006</v>
      </c>
      <c r="I57" s="199">
        <f t="shared" si="4"/>
        <v>4478.3685559999994</v>
      </c>
      <c r="J57" s="199">
        <f t="shared" si="4"/>
        <v>34702.296252846711</v>
      </c>
      <c r="K57" s="199">
        <f t="shared" si="4"/>
        <v>7514.1597924135731</v>
      </c>
    </row>
    <row r="58" spans="1:21" ht="15" customHeight="1" x14ac:dyDescent="0.25">
      <c r="A58" s="25"/>
      <c r="B58" s="2"/>
      <c r="C58" s="23"/>
      <c r="D58" s="171"/>
      <c r="E58" s="171"/>
      <c r="F58" s="171"/>
      <c r="G58" s="171"/>
      <c r="H58" s="171"/>
      <c r="I58" s="171"/>
      <c r="J58" s="171"/>
      <c r="K58" s="171"/>
    </row>
    <row r="59" spans="1:21" ht="15" customHeight="1" x14ac:dyDescent="0.25">
      <c r="A59" s="25"/>
      <c r="B59" s="2"/>
      <c r="C59" s="23"/>
      <c r="D59" s="171"/>
      <c r="E59" s="171"/>
      <c r="F59" s="171"/>
      <c r="G59" s="171"/>
      <c r="H59" s="171"/>
      <c r="I59" s="171"/>
      <c r="J59" s="171"/>
      <c r="K59" s="171"/>
    </row>
    <row r="60" spans="1:21" ht="15" customHeight="1" x14ac:dyDescent="0.25">
      <c r="A60" s="25"/>
      <c r="B60" s="2"/>
      <c r="C60" s="23"/>
      <c r="D60" s="171"/>
      <c r="E60" s="171"/>
      <c r="F60" s="171"/>
      <c r="G60" s="171"/>
      <c r="H60" s="171"/>
      <c r="I60" s="171"/>
      <c r="J60" s="171"/>
      <c r="K60" s="171"/>
      <c r="U60" s="183"/>
    </row>
  </sheetData>
  <phoneticPr fontId="20" type="noConversion"/>
  <pageMargins left="0.39370078740157483" right="0.39370078740157483" top="0.78740157480314965" bottom="0.78740157480314965" header="0.31496062992125984" footer="0.31496062992125984"/>
  <pageSetup paperSize="9" orientation="landscape" r:id="rId1"/>
  <headerFooter alignWithMargins="0">
    <oddHeader>&amp;C&amp;9&amp;A</oddHeader>
    <oddFooter>&amp;C&amp;9Page &amp;P</oddFooter>
  </headerFooter>
  <rowBreaks count="1" manualBreakCount="1">
    <brk id="3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37"/>
  <sheetViews>
    <sheetView zoomScaleNormal="100" workbookViewId="0"/>
  </sheetViews>
  <sheetFormatPr defaultColWidth="8.90625" defaultRowHeight="15" x14ac:dyDescent="0.25"/>
  <cols>
    <col min="1" max="1" width="2.81640625" style="1" customWidth="1"/>
    <col min="2" max="2" width="30.6328125" style="1" customWidth="1"/>
    <col min="3" max="4" width="6.81640625" style="1" customWidth="1"/>
    <col min="5" max="5" width="13.90625" style="1" customWidth="1"/>
    <col min="6" max="6" width="13.81640625" style="1" customWidth="1"/>
    <col min="7" max="7" width="12.81640625" style="1" customWidth="1"/>
    <col min="8" max="9" width="6.81640625" style="1" customWidth="1"/>
    <col min="10" max="10" width="7.81640625" style="1" customWidth="1"/>
    <col min="11" max="11" width="6.81640625" style="1" customWidth="1"/>
    <col min="12" max="16384" width="8.90625" style="1"/>
  </cols>
  <sheetData>
    <row r="1" spans="1:11" s="4" customFormat="1" x14ac:dyDescent="0.25">
      <c r="A1" s="194" t="str">
        <f>Primary!A1</f>
        <v>S52 EDUCATION OUTTURN STATEMENT</v>
      </c>
      <c r="B1" s="39"/>
      <c r="C1" s="39"/>
      <c r="D1" s="191" t="str">
        <f>Primary!D1</f>
        <v xml:space="preserve">Financial year: </v>
      </c>
      <c r="E1" s="192" t="str">
        <f>Details!C28</f>
        <v>2020-21</v>
      </c>
      <c r="F1" s="191" t="str">
        <f>Primary!F1</f>
        <v xml:space="preserve">LEA Name: </v>
      </c>
      <c r="G1" s="193" t="str">
        <f>Primary!G1</f>
        <v>Denbighshire County Council</v>
      </c>
      <c r="H1" s="39"/>
      <c r="I1" s="39"/>
      <c r="J1" s="191" t="str">
        <f>Primary!J1</f>
        <v xml:space="preserve">LEA code: </v>
      </c>
      <c r="K1" s="192">
        <f>Primary!K1</f>
        <v>663</v>
      </c>
    </row>
    <row r="2" spans="1:11" ht="11.25" customHeight="1" x14ac:dyDescent="0.3">
      <c r="B2" s="11"/>
    </row>
    <row r="3" spans="1:11" ht="11.25" customHeight="1" x14ac:dyDescent="0.25">
      <c r="E3" s="6"/>
      <c r="F3" s="6"/>
      <c r="G3" s="12"/>
      <c r="H3" s="6"/>
      <c r="I3" s="10"/>
      <c r="J3" s="6"/>
    </row>
    <row r="4" spans="1:11" ht="11.25" customHeight="1" x14ac:dyDescent="0.25">
      <c r="E4" s="10"/>
      <c r="F4" s="12"/>
      <c r="G4" s="9"/>
      <c r="H4" s="10"/>
      <c r="I4" s="9"/>
      <c r="J4" s="10"/>
    </row>
    <row r="5" spans="1:11" ht="11.25" customHeight="1" x14ac:dyDescent="0.25"/>
    <row r="6" spans="1:11" s="4" customFormat="1" ht="11.1" customHeight="1" x14ac:dyDescent="0.25">
      <c r="B6" s="26" t="str">
        <f>Primary!B6</f>
        <v>School name</v>
      </c>
      <c r="C6" s="27" t="str">
        <f>Primary!C6</f>
        <v>WG</v>
      </c>
      <c r="D6" s="28" t="str">
        <f>Primary!D6</f>
        <v>Planned</v>
      </c>
      <c r="E6" s="28" t="str">
        <f>Primary!E6</f>
        <v>In-year</v>
      </c>
      <c r="F6" s="28" t="str">
        <f>Primary!F6</f>
        <v>Other in-year</v>
      </c>
      <c r="G6" s="27" t="str">
        <f>Primary!G6</f>
        <v>Total LEA</v>
      </c>
      <c r="H6" s="28" t="str">
        <f>Primary!H6</f>
        <v>Balance</v>
      </c>
      <c r="I6" s="28" t="str">
        <f>Primary!I6</f>
        <v>Balance</v>
      </c>
      <c r="J6" s="29" t="str">
        <f>Primary!J6</f>
        <v>Total</v>
      </c>
      <c r="K6" s="28" t="str">
        <f>Primary!K6</f>
        <v>Income</v>
      </c>
    </row>
    <row r="7" spans="1:11" s="4" customFormat="1" ht="11.1" customHeight="1" x14ac:dyDescent="0.25">
      <c r="B7" s="30"/>
      <c r="C7" s="31" t="str">
        <f>Primary!C7</f>
        <v xml:space="preserve">reference </v>
      </c>
      <c r="D7" s="32" t="str">
        <f>Primary!D7</f>
        <v>budget</v>
      </c>
      <c r="E7" s="32" t="str">
        <f>Primary!E7</f>
        <v>adjustments to</v>
      </c>
      <c r="F7" s="32" t="str">
        <f>Primary!F7</f>
        <v>increases/decreases</v>
      </c>
      <c r="G7" s="31" t="str">
        <f>Primary!G7</f>
        <v>resources available</v>
      </c>
      <c r="H7" s="32" t="str">
        <f>Primary!H7</f>
        <v>brought</v>
      </c>
      <c r="I7" s="32" t="str">
        <f>Primary!I7</f>
        <v>carried</v>
      </c>
      <c r="J7" s="33" t="str">
        <f>Primary!J7</f>
        <v>school</v>
      </c>
      <c r="K7" s="30"/>
    </row>
    <row r="8" spans="1:11" s="4" customFormat="1" ht="11.1" customHeight="1" x14ac:dyDescent="0.25">
      <c r="B8" s="30"/>
      <c r="C8" s="31" t="str">
        <f>Primary!C8</f>
        <v>number</v>
      </c>
      <c r="D8" s="32" t="str">
        <f>Primary!D8</f>
        <v>share</v>
      </c>
      <c r="E8" s="32" t="str">
        <f>Primary!E8</f>
        <v>planned budget share</v>
      </c>
      <c r="F8" s="32" t="str">
        <f>Primary!F8</f>
        <v>to budget</v>
      </c>
      <c r="G8" s="31" t="str">
        <f>Primary!G8</f>
        <v>to school</v>
      </c>
      <c r="H8" s="32" t="str">
        <f>Primary!H8</f>
        <v>forward</v>
      </c>
      <c r="I8" s="32" t="str">
        <f>Primary!I8</f>
        <v>forward</v>
      </c>
      <c r="J8" s="33" t="str">
        <f>Primary!J8</f>
        <v>expenditure</v>
      </c>
      <c r="K8" s="30"/>
    </row>
    <row r="9" spans="1:11" s="4" customFormat="1" ht="11.1" customHeight="1" x14ac:dyDescent="0.25">
      <c r="B9" s="30"/>
      <c r="C9" s="34"/>
      <c r="D9" s="32" t="str">
        <f>Primary!D9</f>
        <v>£k</v>
      </c>
      <c r="E9" s="32" t="str">
        <f>Primary!E9</f>
        <v>£k</v>
      </c>
      <c r="F9" s="32" t="str">
        <f>Primary!F9</f>
        <v>£k</v>
      </c>
      <c r="G9" s="31" t="str">
        <f>Primary!G9</f>
        <v>£k</v>
      </c>
      <c r="H9" s="32" t="str">
        <f>Primary!H9</f>
        <v>£k</v>
      </c>
      <c r="I9" s="32" t="str">
        <f>Primary!I9</f>
        <v>£k</v>
      </c>
      <c r="J9" s="33" t="str">
        <f>Primary!J9</f>
        <v>£k</v>
      </c>
      <c r="K9" s="32" t="str">
        <f>Primary!K9</f>
        <v>£k</v>
      </c>
    </row>
    <row r="10" spans="1:11" s="4" customFormat="1" ht="11.1" customHeight="1" x14ac:dyDescent="0.25">
      <c r="B10" s="35"/>
      <c r="C10" s="36"/>
      <c r="D10" s="37" t="str">
        <f>Primary!D10</f>
        <v>a</v>
      </c>
      <c r="E10" s="37" t="str">
        <f>Primary!E10</f>
        <v>b</v>
      </c>
      <c r="F10" s="37" t="str">
        <f>Primary!F10</f>
        <v>c</v>
      </c>
      <c r="G10" s="38" t="str">
        <f>Primary!G10</f>
        <v>d=(a+b+c)</v>
      </c>
      <c r="H10" s="37" t="str">
        <f>Primary!H10</f>
        <v>e</v>
      </c>
      <c r="I10" s="37" t="str">
        <f>Primary!I10</f>
        <v>f</v>
      </c>
      <c r="J10" s="38" t="str">
        <f>Primary!J10</f>
        <v>g=d+(e-f)</v>
      </c>
      <c r="K10" s="37" t="str">
        <f>Primary!K10</f>
        <v>h</v>
      </c>
    </row>
    <row r="11" spans="1:11" s="6" customFormat="1" ht="22.5" customHeight="1" x14ac:dyDescent="0.25">
      <c r="A11" s="24" t="s">
        <v>271</v>
      </c>
      <c r="C11" s="17"/>
      <c r="D11" s="18"/>
      <c r="E11" s="18"/>
      <c r="F11" s="18"/>
      <c r="G11" s="18"/>
      <c r="H11" s="18"/>
      <c r="I11" s="18"/>
      <c r="J11" s="18"/>
      <c r="K11" s="18"/>
    </row>
    <row r="12" spans="1:11" s="2" customFormat="1" ht="12" customHeight="1" x14ac:dyDescent="0.2">
      <c r="B12" s="21" t="s">
        <v>415</v>
      </c>
      <c r="C12" s="195">
        <v>5901</v>
      </c>
      <c r="D12" s="196">
        <v>2499.4340000000002</v>
      </c>
      <c r="E12" s="197"/>
      <c r="F12" s="197">
        <f>('[3]Budget Adj(2)'!$N$69+'[3]Budget Adj(2)'!$N$70)/1000</f>
        <v>272.14711313025731</v>
      </c>
      <c r="G12" s="196">
        <f>D12+E12+F12</f>
        <v>2771.5811131302576</v>
      </c>
      <c r="H12" s="197">
        <f>[3]Balances!D101/1000</f>
        <v>-417.47399999999999</v>
      </c>
      <c r="I12" s="197">
        <f>[3]Balances!E101/1000</f>
        <v>-266.24252999999982</v>
      </c>
      <c r="J12" s="196">
        <f>G12+(H12-I12)</f>
        <v>2620.3496431302574</v>
      </c>
      <c r="K12" s="197">
        <f>([3]Workings!$X$74+[3]Workings!$X$75)/1000</f>
        <v>548.19852401654293</v>
      </c>
    </row>
    <row r="13" spans="1:11" ht="12" customHeight="1" x14ac:dyDescent="0.25">
      <c r="B13" s="21" t="s">
        <v>416</v>
      </c>
      <c r="C13" s="195">
        <v>5902</v>
      </c>
      <c r="D13" s="196">
        <v>3208.8890000000001</v>
      </c>
      <c r="E13" s="197"/>
      <c r="F13" s="197">
        <f>'[3]Budget Adj(2)'!$N$71/1000</f>
        <v>421.57846961255046</v>
      </c>
      <c r="G13" s="196">
        <f>D13+E13+F13</f>
        <v>3630.4674696125508</v>
      </c>
      <c r="H13" s="197">
        <f>[3]Balances!D102/1000</f>
        <v>-410.11200000000002</v>
      </c>
      <c r="I13" s="197">
        <f>[3]Balances!E102/1000</f>
        <v>-425.66899999999998</v>
      </c>
      <c r="J13" s="196">
        <f>G13+(H13-I13)</f>
        <v>3646.0244696125505</v>
      </c>
      <c r="K13" s="197">
        <f>[3]Workings!$X$76/1000</f>
        <v>516.93234680739761</v>
      </c>
    </row>
    <row r="14" spans="1:11" ht="12" customHeight="1" x14ac:dyDescent="0.25">
      <c r="B14" s="23"/>
      <c r="C14" s="23"/>
      <c r="D14" s="23"/>
      <c r="E14" s="23"/>
      <c r="F14" s="23"/>
      <c r="G14" s="23"/>
      <c r="H14" s="23"/>
      <c r="I14" s="23"/>
      <c r="J14" s="23"/>
      <c r="K14" s="23"/>
    </row>
    <row r="15" spans="1:11" ht="12" customHeight="1" x14ac:dyDescent="0.25">
      <c r="A15" s="25" t="s">
        <v>272</v>
      </c>
      <c r="B15" s="2"/>
      <c r="C15" s="22"/>
      <c r="D15" s="199">
        <f t="shared" ref="D15:K15" si="0">SUM(D12:D13)</f>
        <v>5708.3230000000003</v>
      </c>
      <c r="E15" s="199">
        <f t="shared" si="0"/>
        <v>0</v>
      </c>
      <c r="F15" s="199">
        <f t="shared" si="0"/>
        <v>693.72558274280777</v>
      </c>
      <c r="G15" s="199">
        <f t="shared" si="0"/>
        <v>6402.0485827428083</v>
      </c>
      <c r="H15" s="199">
        <f t="shared" si="0"/>
        <v>-827.58600000000001</v>
      </c>
      <c r="I15" s="199">
        <f t="shared" si="0"/>
        <v>-691.91152999999986</v>
      </c>
      <c r="J15" s="199">
        <f t="shared" si="0"/>
        <v>6266.3741127428075</v>
      </c>
      <c r="K15" s="199">
        <f t="shared" si="0"/>
        <v>1065.1308708239405</v>
      </c>
    </row>
    <row r="16" spans="1:11" ht="15" customHeight="1" x14ac:dyDescent="0.25">
      <c r="A16" s="25"/>
      <c r="B16" s="2"/>
      <c r="C16" s="23"/>
      <c r="D16" s="171"/>
      <c r="E16" s="171"/>
      <c r="F16" s="171"/>
      <c r="G16" s="171"/>
      <c r="H16" s="171"/>
      <c r="I16" s="171"/>
      <c r="J16" s="171"/>
      <c r="K16" s="171"/>
    </row>
    <row r="17" spans="1:11" ht="15" customHeight="1" x14ac:dyDescent="0.25">
      <c r="A17" s="25"/>
      <c r="B17" s="2"/>
      <c r="C17" s="23"/>
      <c r="D17" s="171"/>
      <c r="E17" s="171"/>
      <c r="F17" s="171"/>
      <c r="G17" s="171"/>
      <c r="H17" s="171"/>
      <c r="I17" s="171"/>
      <c r="J17" s="171"/>
      <c r="K17" s="171"/>
    </row>
    <row r="18" spans="1:11" ht="15" customHeight="1" x14ac:dyDescent="0.3">
      <c r="B18" s="14"/>
      <c r="C18" s="15"/>
    </row>
    <row r="37" spans="21:21" x14ac:dyDescent="0.25">
      <c r="U37" s="183"/>
    </row>
  </sheetData>
  <sheetProtection sheet="1" objects="1" scenarios="1"/>
  <pageMargins left="0.39370078740157483" right="0.39370078740157483" top="0.78740157480314965" bottom="0.78740157480314965" header="0.31496062992125984" footer="0.31496062992125984"/>
  <pageSetup paperSize="9" fitToHeight="0" orientation="landscape" r:id="rId1"/>
  <headerFooter alignWithMargins="0">
    <oddHeader>&amp;C&amp;9&amp;A</oddHeader>
    <oddFooter>&amp;C&amp;9Page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22"/>
  <sheetViews>
    <sheetView zoomScaleNormal="75" workbookViewId="0"/>
  </sheetViews>
  <sheetFormatPr defaultColWidth="8.90625" defaultRowHeight="15" customHeight="1" x14ac:dyDescent="0.25"/>
  <cols>
    <col min="1" max="1" width="2.81640625" style="1" customWidth="1"/>
    <col min="2" max="2" width="30.6328125" style="1" customWidth="1"/>
    <col min="3" max="4" width="6.81640625" style="1" customWidth="1"/>
    <col min="5" max="6" width="13.81640625" style="1" customWidth="1"/>
    <col min="7" max="7" width="12.81640625" style="1" customWidth="1"/>
    <col min="8" max="9" width="6.81640625" style="1" customWidth="1"/>
    <col min="10" max="10" width="7.81640625" style="1" customWidth="1"/>
    <col min="11" max="11" width="6.81640625" style="1" customWidth="1"/>
    <col min="12" max="16384" width="8.90625" style="1"/>
  </cols>
  <sheetData>
    <row r="1" spans="1:11" s="4" customFormat="1" x14ac:dyDescent="0.25">
      <c r="A1" s="194" t="str">
        <f>Primary!A1</f>
        <v>S52 EDUCATION OUTTURN STATEMENT</v>
      </c>
      <c r="B1" s="39"/>
      <c r="C1" s="39"/>
      <c r="D1" s="191" t="str">
        <f>Primary!D1</f>
        <v xml:space="preserve">Financial year: </v>
      </c>
      <c r="E1" s="192" t="str">
        <f>Details!C28</f>
        <v>2020-21</v>
      </c>
      <c r="F1" s="191" t="str">
        <f>Primary!F1</f>
        <v xml:space="preserve">LEA Name: </v>
      </c>
      <c r="G1" s="193" t="str">
        <f>Primary!G1</f>
        <v>Denbighshire County Council</v>
      </c>
      <c r="H1" s="39"/>
      <c r="I1" s="39"/>
      <c r="J1" s="191" t="str">
        <f>Primary!J1</f>
        <v xml:space="preserve">LEA code: </v>
      </c>
      <c r="K1" s="192">
        <f>Primary!K1</f>
        <v>663</v>
      </c>
    </row>
    <row r="2" spans="1:11" ht="11.25" customHeight="1" x14ac:dyDescent="0.3">
      <c r="B2" s="11"/>
    </row>
    <row r="3" spans="1:11" ht="11.25" customHeight="1" x14ac:dyDescent="0.3">
      <c r="B3" s="11"/>
    </row>
    <row r="4" spans="1:11" ht="11.25" customHeight="1" x14ac:dyDescent="0.25">
      <c r="E4" s="6"/>
      <c r="F4" s="6"/>
      <c r="G4" s="12"/>
      <c r="H4" s="6"/>
      <c r="I4" s="10"/>
      <c r="J4" s="6"/>
    </row>
    <row r="5" spans="1:11" ht="11.25" customHeight="1" x14ac:dyDescent="0.25">
      <c r="I5" s="6"/>
      <c r="J5" s="6"/>
    </row>
    <row r="6" spans="1:11" s="39" customFormat="1" ht="11.1" customHeight="1" x14ac:dyDescent="0.25">
      <c r="B6" s="40" t="str">
        <f>Primary!B6</f>
        <v>School name</v>
      </c>
      <c r="C6" s="28" t="str">
        <f>Primary!C6</f>
        <v>WG</v>
      </c>
      <c r="D6" s="29" t="str">
        <f>Primary!D6</f>
        <v>Planned</v>
      </c>
      <c r="E6" s="28" t="str">
        <f>Primary!E6</f>
        <v>In-year</v>
      </c>
      <c r="F6" s="29" t="str">
        <f>Primary!F6</f>
        <v>Other in-year</v>
      </c>
      <c r="G6" s="28" t="str">
        <f>Primary!G6</f>
        <v>Total LEA</v>
      </c>
      <c r="H6" s="29" t="str">
        <f>Primary!H6</f>
        <v>Balance</v>
      </c>
      <c r="I6" s="28" t="str">
        <f>Primary!I6</f>
        <v>Balance</v>
      </c>
      <c r="J6" s="29" t="str">
        <f>Primary!J6</f>
        <v>Total</v>
      </c>
      <c r="K6" s="28" t="str">
        <f>Primary!K6</f>
        <v>Income</v>
      </c>
    </row>
    <row r="7" spans="1:11" s="39" customFormat="1" ht="11.1" customHeight="1" x14ac:dyDescent="0.25">
      <c r="B7" s="34"/>
      <c r="C7" s="32" t="str">
        <f>Primary!C7</f>
        <v xml:space="preserve">reference </v>
      </c>
      <c r="D7" s="33" t="str">
        <f>Primary!D7</f>
        <v>budget</v>
      </c>
      <c r="E7" s="32" t="str">
        <f>Primary!E7</f>
        <v>adjustments to</v>
      </c>
      <c r="F7" s="33" t="str">
        <f>Primary!F7</f>
        <v>increases/decreases</v>
      </c>
      <c r="G7" s="32" t="str">
        <f>Primary!G7</f>
        <v>resources available</v>
      </c>
      <c r="H7" s="33" t="str">
        <f>Primary!H7</f>
        <v>brought</v>
      </c>
      <c r="I7" s="32" t="str">
        <f>Primary!I7</f>
        <v>carried</v>
      </c>
      <c r="J7" s="33" t="str">
        <f>Primary!J7</f>
        <v>school</v>
      </c>
      <c r="K7" s="30"/>
    </row>
    <row r="8" spans="1:11" s="39" customFormat="1" ht="11.1" customHeight="1" x14ac:dyDescent="0.25">
      <c r="B8" s="34"/>
      <c r="C8" s="32" t="str">
        <f>Primary!C8</f>
        <v>number</v>
      </c>
      <c r="D8" s="33" t="str">
        <f>Primary!D8</f>
        <v>share</v>
      </c>
      <c r="E8" s="32" t="str">
        <f>Primary!E8</f>
        <v>planned budget share</v>
      </c>
      <c r="F8" s="33" t="str">
        <f>Primary!F8</f>
        <v>to budget</v>
      </c>
      <c r="G8" s="32" t="str">
        <f>Primary!G8</f>
        <v>to school</v>
      </c>
      <c r="H8" s="33" t="str">
        <f>Primary!H8</f>
        <v>forward</v>
      </c>
      <c r="I8" s="32" t="str">
        <f>Primary!I8</f>
        <v>forward</v>
      </c>
      <c r="J8" s="33" t="str">
        <f>Primary!J8</f>
        <v>expenditure</v>
      </c>
      <c r="K8" s="30"/>
    </row>
    <row r="9" spans="1:11" s="39" customFormat="1" ht="11.1" customHeight="1" x14ac:dyDescent="0.25">
      <c r="B9" s="34"/>
      <c r="C9" s="30"/>
      <c r="D9" s="33" t="str">
        <f>Primary!D9</f>
        <v>£k</v>
      </c>
      <c r="E9" s="32" t="str">
        <f>Primary!E9</f>
        <v>£k</v>
      </c>
      <c r="F9" s="33" t="str">
        <f>Primary!F9</f>
        <v>£k</v>
      </c>
      <c r="G9" s="32" t="str">
        <f>Primary!G9</f>
        <v>£k</v>
      </c>
      <c r="H9" s="33" t="str">
        <f>Primary!H9</f>
        <v>£k</v>
      </c>
      <c r="I9" s="32" t="str">
        <f>Primary!I9</f>
        <v>£k</v>
      </c>
      <c r="J9" s="33" t="str">
        <f>Primary!J9</f>
        <v>£k</v>
      </c>
      <c r="K9" s="32" t="str">
        <f>Primary!K9</f>
        <v>£k</v>
      </c>
    </row>
    <row r="10" spans="1:11" s="39" customFormat="1" ht="11.1" customHeight="1" x14ac:dyDescent="0.25">
      <c r="B10" s="36"/>
      <c r="C10" s="36"/>
      <c r="D10" s="37" t="str">
        <f>Primary!D10</f>
        <v>a</v>
      </c>
      <c r="E10" s="37" t="str">
        <f>Primary!E10</f>
        <v>b</v>
      </c>
      <c r="F10" s="37" t="str">
        <f>Primary!F10</f>
        <v>c</v>
      </c>
      <c r="G10" s="38" t="str">
        <f>Primary!G10</f>
        <v>d=(a+b+c)</v>
      </c>
      <c r="H10" s="37" t="str">
        <f>Primary!H10</f>
        <v>e</v>
      </c>
      <c r="I10" s="37" t="str">
        <f>Primary!I10</f>
        <v>f</v>
      </c>
      <c r="J10" s="38" t="str">
        <f>Primary!J10</f>
        <v>g=d+(e-f)</v>
      </c>
      <c r="K10" s="37" t="str">
        <f>Primary!K10</f>
        <v>h</v>
      </c>
    </row>
    <row r="11" spans="1:11" s="6" customFormat="1" ht="22.5" customHeight="1" x14ac:dyDescent="0.25">
      <c r="A11" s="24" t="s">
        <v>21</v>
      </c>
      <c r="C11" s="17"/>
      <c r="D11" s="18"/>
      <c r="E11" s="18"/>
      <c r="F11" s="18"/>
      <c r="G11" s="18"/>
      <c r="H11" s="18"/>
      <c r="I11" s="18"/>
      <c r="J11" s="18"/>
      <c r="K11" s="18"/>
    </row>
    <row r="12" spans="1:11" s="2" customFormat="1" ht="12" customHeight="1" x14ac:dyDescent="0.2">
      <c r="B12" s="21" t="s">
        <v>417</v>
      </c>
      <c r="C12" s="195">
        <v>4003</v>
      </c>
      <c r="D12" s="196">
        <v>6218.6089449181018</v>
      </c>
      <c r="E12" s="197"/>
      <c r="F12" s="197">
        <f>'[3]Budget Adj(2)'!$N53/1000</f>
        <v>799.03288828611414</v>
      </c>
      <c r="G12" s="196">
        <f t="shared" ref="G12:G17" si="0">D12+E12+F12</f>
        <v>7017.6418332042158</v>
      </c>
      <c r="H12" s="197">
        <f>[3]Balances!D66/1000</f>
        <v>-194.90299999999999</v>
      </c>
      <c r="I12" s="197">
        <f>[3]Balances!E66/1000</f>
        <v>474.41937000000013</v>
      </c>
      <c r="J12" s="196">
        <f t="shared" ref="J12:J17" si="1">G12+(H12-I12)</f>
        <v>6348.3194632042159</v>
      </c>
      <c r="K12" s="197">
        <f>[3]Workings!$X55/1000</f>
        <v>820.05084673720626</v>
      </c>
    </row>
    <row r="13" spans="1:11" s="2" customFormat="1" ht="12" customHeight="1" x14ac:dyDescent="0.2">
      <c r="B13" s="21" t="s">
        <v>418</v>
      </c>
      <c r="C13" s="195">
        <v>4014</v>
      </c>
      <c r="D13" s="196">
        <v>7311.4122631751979</v>
      </c>
      <c r="E13" s="197"/>
      <c r="F13" s="197">
        <f>'[3]Budget Adj(2)'!$N54/1000</f>
        <v>854.29568829125913</v>
      </c>
      <c r="G13" s="196">
        <f t="shared" si="0"/>
        <v>8165.7079514664574</v>
      </c>
      <c r="H13" s="197">
        <f>[3]Balances!D67/1000</f>
        <v>-952.31399999999996</v>
      </c>
      <c r="I13" s="197">
        <f>[3]Balances!E67/1000</f>
        <v>-391.94418999999948</v>
      </c>
      <c r="J13" s="196">
        <f t="shared" si="1"/>
        <v>7605.3381414664573</v>
      </c>
      <c r="K13" s="197">
        <f>[3]Workings!$X56/1000</f>
        <v>1883.7637734890757</v>
      </c>
    </row>
    <row r="14" spans="1:11" s="2" customFormat="1" ht="12" customHeight="1" x14ac:dyDescent="0.2">
      <c r="B14" s="21" t="s">
        <v>419</v>
      </c>
      <c r="C14" s="195">
        <v>4020</v>
      </c>
      <c r="D14" s="196">
        <v>5699.8787969833602</v>
      </c>
      <c r="E14" s="197"/>
      <c r="F14" s="197">
        <f>'[3]Budget Adj(2)'!$N55/1000</f>
        <v>482.92023590491846</v>
      </c>
      <c r="G14" s="196">
        <f t="shared" si="0"/>
        <v>6182.7990328882788</v>
      </c>
      <c r="H14" s="197">
        <f>[3]Balances!D68/1000</f>
        <v>144.89400000000001</v>
      </c>
      <c r="I14" s="197">
        <f>[3]Balances!E68/1000</f>
        <v>499.53924999999998</v>
      </c>
      <c r="J14" s="196">
        <f t="shared" si="1"/>
        <v>5828.1537828882792</v>
      </c>
      <c r="K14" s="197">
        <f>[3]Workings!$X57/1000</f>
        <v>1014.2937780508327</v>
      </c>
    </row>
    <row r="15" spans="1:11" s="2" customFormat="1" ht="12" customHeight="1" x14ac:dyDescent="0.2">
      <c r="B15" s="21" t="s">
        <v>420</v>
      </c>
      <c r="C15" s="195">
        <v>4026</v>
      </c>
      <c r="D15" s="196">
        <v>3207.1130894867165</v>
      </c>
      <c r="E15" s="197"/>
      <c r="F15" s="197">
        <f>'[3]Budget Adj(2)'!$N56/1000</f>
        <v>310.04903921573327</v>
      </c>
      <c r="G15" s="196">
        <f t="shared" si="0"/>
        <v>3517.16212870245</v>
      </c>
      <c r="H15" s="197">
        <f>[3]Balances!D69/1000</f>
        <v>-694.55899999999997</v>
      </c>
      <c r="I15" s="197">
        <f>[3]Balances!E69/1000</f>
        <v>-457.07452000000001</v>
      </c>
      <c r="J15" s="196">
        <f t="shared" si="1"/>
        <v>3279.6776487024499</v>
      </c>
      <c r="K15" s="197">
        <f>[3]Workings!$X58/1000</f>
        <v>630.37402192721538</v>
      </c>
    </row>
    <row r="16" spans="1:11" s="2" customFormat="1" ht="12" customHeight="1" x14ac:dyDescent="0.2">
      <c r="B16" s="21" t="s">
        <v>421</v>
      </c>
      <c r="C16" s="195">
        <v>4027</v>
      </c>
      <c r="D16" s="196">
        <v>5946.8277989183507</v>
      </c>
      <c r="E16" s="197"/>
      <c r="F16" s="197">
        <f>'[3]Budget Adj(2)'!$N57/1000</f>
        <v>488.26843323216701</v>
      </c>
      <c r="G16" s="196">
        <f t="shared" si="0"/>
        <v>6435.0962321505176</v>
      </c>
      <c r="H16" s="197">
        <f>[3]Balances!D70/1000</f>
        <v>90.061000000000007</v>
      </c>
      <c r="I16" s="197">
        <f>[3]Balances!E70/1000</f>
        <v>715.92205999999965</v>
      </c>
      <c r="J16" s="196">
        <f t="shared" si="1"/>
        <v>5809.2351721505183</v>
      </c>
      <c r="K16" s="197">
        <f>[3]Workings!$X59/1000</f>
        <v>1064.6515100766612</v>
      </c>
    </row>
    <row r="17" spans="1:11" s="2" customFormat="1" ht="12" customHeight="1" x14ac:dyDescent="0.2">
      <c r="B17" s="21" t="s">
        <v>422</v>
      </c>
      <c r="C17" s="195">
        <v>4031</v>
      </c>
      <c r="D17" s="196">
        <v>5858.6875962047516</v>
      </c>
      <c r="E17" s="197"/>
      <c r="F17" s="197">
        <f>'[3]Budget Adj(2)'!$N58/1000</f>
        <v>407.53594620943289</v>
      </c>
      <c r="G17" s="196">
        <f t="shared" si="0"/>
        <v>6266.2235424141845</v>
      </c>
      <c r="H17" s="197">
        <f>[3]Balances!D71/1000</f>
        <v>-163.624</v>
      </c>
      <c r="I17" s="197">
        <f>[3]Balances!E71/1000</f>
        <v>465.23829000000006</v>
      </c>
      <c r="J17" s="196">
        <f t="shared" si="1"/>
        <v>5637.3612524141845</v>
      </c>
      <c r="K17" s="197">
        <f>[3]Workings!$X60/1000</f>
        <v>1270.1790813676594</v>
      </c>
    </row>
    <row r="18" spans="1:11" s="2" customFormat="1" ht="12" customHeight="1" x14ac:dyDescent="0.2">
      <c r="B18" s="23"/>
      <c r="C18" s="23"/>
      <c r="D18" s="23"/>
      <c r="E18" s="23"/>
      <c r="F18" s="23"/>
      <c r="G18" s="23"/>
      <c r="H18" s="23"/>
      <c r="I18" s="23"/>
      <c r="J18" s="23"/>
      <c r="K18" s="23"/>
    </row>
    <row r="19" spans="1:11" s="2" customFormat="1" ht="12" customHeight="1" x14ac:dyDescent="0.25">
      <c r="A19" s="25" t="s">
        <v>23</v>
      </c>
      <c r="C19" s="22"/>
      <c r="D19" s="199">
        <f t="shared" ref="D19:K19" si="2">SUM(D12:D17)</f>
        <v>34242.528489686476</v>
      </c>
      <c r="E19" s="199">
        <f t="shared" si="2"/>
        <v>0</v>
      </c>
      <c r="F19" s="199">
        <f t="shared" si="2"/>
        <v>3342.1022311396246</v>
      </c>
      <c r="G19" s="199">
        <f t="shared" si="2"/>
        <v>37584.630720826106</v>
      </c>
      <c r="H19" s="199">
        <f t="shared" si="2"/>
        <v>-1770.4449999999999</v>
      </c>
      <c r="I19" s="199">
        <f t="shared" si="2"/>
        <v>1306.1002600000004</v>
      </c>
      <c r="J19" s="199">
        <f t="shared" si="2"/>
        <v>34508.085460826107</v>
      </c>
      <c r="K19" s="199">
        <f t="shared" si="2"/>
        <v>6683.31301164865</v>
      </c>
    </row>
    <row r="20" spans="1:11" s="2" customFormat="1" ht="15" customHeight="1" x14ac:dyDescent="0.25">
      <c r="A20" s="25"/>
      <c r="C20" s="23"/>
      <c r="D20" s="171"/>
      <c r="E20" s="171"/>
      <c r="F20" s="171"/>
      <c r="G20" s="171"/>
      <c r="H20" s="171"/>
      <c r="I20" s="171"/>
      <c r="J20" s="171"/>
      <c r="K20" s="171"/>
    </row>
    <row r="21" spans="1:11" s="2" customFormat="1" ht="15" customHeight="1" x14ac:dyDescent="0.2"/>
    <row r="22" spans="1:11" s="2" customFormat="1" ht="15" customHeight="1" x14ac:dyDescent="0.25">
      <c r="B22" s="13"/>
    </row>
  </sheetData>
  <sheetProtection sheet="1" objects="1" scenarios="1"/>
  <phoneticPr fontId="20" type="noConversion"/>
  <pageMargins left="0.39370078740157483" right="0.39370078740157483" top="0.78740157480314965" bottom="0.78740157480314965" header="0.31496062992125984" footer="0.31496062992125984"/>
  <pageSetup paperSize="9" orientation="landscape" r:id="rId1"/>
  <headerFooter alignWithMargins="0">
    <oddHeader>&amp;C&amp;9&amp;A</oddHeader>
    <oddFooter>&amp;C&amp;9Page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1"/>
  <dimension ref="A1:U37"/>
  <sheetViews>
    <sheetView zoomScaleNormal="100" workbookViewId="0">
      <selection activeCell="K17" sqref="K17"/>
    </sheetView>
  </sheetViews>
  <sheetFormatPr defaultColWidth="8.90625" defaultRowHeight="15" x14ac:dyDescent="0.25"/>
  <cols>
    <col min="1" max="1" width="2.81640625" style="1" customWidth="1"/>
    <col min="2" max="2" width="30.6328125" style="1" customWidth="1"/>
    <col min="3" max="4" width="6.81640625" style="1" customWidth="1"/>
    <col min="5" max="6" width="13.81640625" style="1" customWidth="1"/>
    <col min="7" max="7" width="12.81640625" style="1" customWidth="1"/>
    <col min="8" max="9" width="6.81640625" style="1" customWidth="1"/>
    <col min="10" max="10" width="7.81640625" style="1" customWidth="1"/>
    <col min="11" max="11" width="6.81640625" style="1" customWidth="1"/>
    <col min="12" max="16384" width="8.90625" style="1"/>
  </cols>
  <sheetData>
    <row r="1" spans="1:11" s="39" customFormat="1" ht="15" customHeight="1" x14ac:dyDescent="0.25">
      <c r="A1" s="194" t="str">
        <f>Primary!A1</f>
        <v>S52 EDUCATION OUTTURN STATEMENT</v>
      </c>
      <c r="D1" s="191" t="str">
        <f>Primary!D1</f>
        <v xml:space="preserve">Financial year: </v>
      </c>
      <c r="E1" s="192" t="str">
        <f>Details!C28</f>
        <v>2020-21</v>
      </c>
      <c r="F1" s="191" t="str">
        <f>Primary!F1</f>
        <v xml:space="preserve">LEA Name: </v>
      </c>
      <c r="G1" s="193" t="str">
        <f>Primary!G1</f>
        <v>Denbighshire County Council</v>
      </c>
      <c r="J1" s="191" t="str">
        <f>Primary!J1</f>
        <v xml:space="preserve">LEA code: </v>
      </c>
      <c r="K1" s="192">
        <f>Primary!K1</f>
        <v>663</v>
      </c>
    </row>
    <row r="2" spans="1:11" ht="11.25" customHeight="1" x14ac:dyDescent="0.3">
      <c r="B2" s="11"/>
    </row>
    <row r="3" spans="1:11" ht="11.25" customHeight="1" x14ac:dyDescent="0.25">
      <c r="E3" s="6"/>
      <c r="F3" s="6"/>
      <c r="G3" s="12"/>
      <c r="H3" s="6"/>
      <c r="I3" s="10"/>
      <c r="J3" s="6"/>
    </row>
    <row r="4" spans="1:11" ht="11.25" customHeight="1" x14ac:dyDescent="0.25">
      <c r="E4" s="10"/>
      <c r="F4" s="12"/>
      <c r="G4" s="9"/>
      <c r="H4" s="10"/>
      <c r="I4" s="9"/>
      <c r="J4" s="10"/>
    </row>
    <row r="5" spans="1:11" ht="11.25" customHeight="1" x14ac:dyDescent="0.25"/>
    <row r="6" spans="1:11" s="39" customFormat="1" ht="11.1" customHeight="1" x14ac:dyDescent="0.25">
      <c r="B6" s="26" t="str">
        <f>Primary!B6</f>
        <v>School name</v>
      </c>
      <c r="C6" s="27" t="str">
        <f>Primary!C6</f>
        <v>WG</v>
      </c>
      <c r="D6" s="28" t="str">
        <f>Primary!D6</f>
        <v>Planned</v>
      </c>
      <c r="E6" s="28" t="str">
        <f>Primary!E6</f>
        <v>In-year</v>
      </c>
      <c r="F6" s="28" t="str">
        <f>Primary!F6</f>
        <v>Other in-year</v>
      </c>
      <c r="G6" s="27" t="str">
        <f>Primary!G6</f>
        <v>Total LEA</v>
      </c>
      <c r="H6" s="28" t="str">
        <f>Primary!H6</f>
        <v>Balance</v>
      </c>
      <c r="I6" s="28" t="str">
        <f>Primary!I6</f>
        <v>Balance</v>
      </c>
      <c r="J6" s="29" t="str">
        <f>Primary!J6</f>
        <v>Total</v>
      </c>
      <c r="K6" s="28" t="str">
        <f>Primary!K6</f>
        <v>Income</v>
      </c>
    </row>
    <row r="7" spans="1:11" s="39" customFormat="1" ht="11.1" customHeight="1" x14ac:dyDescent="0.25">
      <c r="B7" s="30"/>
      <c r="C7" s="31" t="str">
        <f>Primary!C7</f>
        <v xml:space="preserve">reference </v>
      </c>
      <c r="D7" s="32" t="str">
        <f>Primary!D7</f>
        <v>budget</v>
      </c>
      <c r="E7" s="32" t="str">
        <f>Primary!E7</f>
        <v>adjustments to</v>
      </c>
      <c r="F7" s="32" t="str">
        <f>Primary!F7</f>
        <v>increases/decreases</v>
      </c>
      <c r="G7" s="31" t="str">
        <f>Primary!G7</f>
        <v>resources available</v>
      </c>
      <c r="H7" s="32" t="str">
        <f>Primary!H7</f>
        <v>brought</v>
      </c>
      <c r="I7" s="32" t="str">
        <f>Primary!I7</f>
        <v>carried</v>
      </c>
      <c r="J7" s="33" t="str">
        <f>Primary!J7</f>
        <v>school</v>
      </c>
      <c r="K7" s="30"/>
    </row>
    <row r="8" spans="1:11" s="39" customFormat="1" ht="11.1" customHeight="1" x14ac:dyDescent="0.25">
      <c r="B8" s="30"/>
      <c r="C8" s="31" t="str">
        <f>Primary!C8</f>
        <v>number</v>
      </c>
      <c r="D8" s="32" t="str">
        <f>Primary!D8</f>
        <v>share</v>
      </c>
      <c r="E8" s="32" t="str">
        <f>Primary!E8</f>
        <v>planned budget share</v>
      </c>
      <c r="F8" s="32" t="str">
        <f>Primary!F8</f>
        <v>to budget</v>
      </c>
      <c r="G8" s="31" t="str">
        <f>Primary!G8</f>
        <v>to school</v>
      </c>
      <c r="H8" s="32" t="str">
        <f>Primary!H8</f>
        <v>forward</v>
      </c>
      <c r="I8" s="32" t="str">
        <f>Primary!I8</f>
        <v>forward</v>
      </c>
      <c r="J8" s="33" t="str">
        <f>Primary!J8</f>
        <v>expenditure</v>
      </c>
      <c r="K8" s="30"/>
    </row>
    <row r="9" spans="1:11" s="39" customFormat="1" ht="11.1" customHeight="1" x14ac:dyDescent="0.25">
      <c r="B9" s="30"/>
      <c r="C9" s="34"/>
      <c r="D9" s="32" t="str">
        <f>Primary!D9</f>
        <v>£k</v>
      </c>
      <c r="E9" s="32" t="str">
        <f>Primary!E9</f>
        <v>£k</v>
      </c>
      <c r="F9" s="32" t="str">
        <f>Primary!F9</f>
        <v>£k</v>
      </c>
      <c r="G9" s="31" t="str">
        <f>Primary!G9</f>
        <v>£k</v>
      </c>
      <c r="H9" s="32" t="str">
        <f>Primary!H9</f>
        <v>£k</v>
      </c>
      <c r="I9" s="32" t="str">
        <f>Primary!I9</f>
        <v>£k</v>
      </c>
      <c r="J9" s="33" t="str">
        <f>Primary!J9</f>
        <v>£k</v>
      </c>
      <c r="K9" s="32" t="str">
        <f>Primary!K9</f>
        <v>£k</v>
      </c>
    </row>
    <row r="10" spans="1:11" s="39" customFormat="1" ht="11.1" customHeight="1" x14ac:dyDescent="0.25">
      <c r="B10" s="35"/>
      <c r="C10" s="36"/>
      <c r="D10" s="37" t="str">
        <f>Primary!D10</f>
        <v>a</v>
      </c>
      <c r="E10" s="37" t="str">
        <f>Primary!E10</f>
        <v>b</v>
      </c>
      <c r="F10" s="37" t="str">
        <f>Primary!F10</f>
        <v>c</v>
      </c>
      <c r="G10" s="38" t="str">
        <f>Primary!G10</f>
        <v>d=(a+b+c)</v>
      </c>
      <c r="H10" s="37" t="str">
        <f>Primary!H10</f>
        <v>e</v>
      </c>
      <c r="I10" s="37" t="str">
        <f>Primary!I10</f>
        <v>f</v>
      </c>
      <c r="J10" s="38" t="str">
        <f>Primary!J10</f>
        <v>g=d+(e-f)</v>
      </c>
      <c r="K10" s="37" t="str">
        <f>Primary!K10</f>
        <v>h</v>
      </c>
    </row>
    <row r="11" spans="1:11" s="6" customFormat="1" ht="22.5" customHeight="1" x14ac:dyDescent="0.25">
      <c r="A11" s="24" t="s">
        <v>22</v>
      </c>
      <c r="C11" s="17"/>
      <c r="D11" s="18"/>
      <c r="E11" s="18"/>
      <c r="F11" s="18"/>
      <c r="G11" s="18"/>
      <c r="H11" s="18"/>
      <c r="I11" s="18"/>
      <c r="J11" s="18"/>
      <c r="K11" s="18"/>
    </row>
    <row r="12" spans="1:11" s="2" customFormat="1" ht="12" customHeight="1" x14ac:dyDescent="0.2">
      <c r="B12" s="21" t="s">
        <v>423</v>
      </c>
      <c r="C12" s="195">
        <v>7000</v>
      </c>
      <c r="D12" s="196">
        <v>2383.0890092278501</v>
      </c>
      <c r="E12" s="197"/>
      <c r="F12" s="197">
        <f>'[3]Budget Adj(2)'!$N63/1000</f>
        <v>328.17135673848065</v>
      </c>
      <c r="G12" s="196">
        <f>D12+E12+F12</f>
        <v>2711.2603659663309</v>
      </c>
      <c r="H12" s="197">
        <f>[3]Balances!D86/1000</f>
        <v>198.13154</v>
      </c>
      <c r="I12" s="197">
        <f>[3]Balances!E86/1000</f>
        <v>432.85601000000003</v>
      </c>
      <c r="J12" s="196">
        <f>G12+(H12-I12)</f>
        <v>2476.5358959663308</v>
      </c>
      <c r="K12" s="197">
        <f>[3]Workings!$X65/1000</f>
        <v>379.35944955726688</v>
      </c>
    </row>
    <row r="13" spans="1:11" s="2" customFormat="1" ht="12" customHeight="1" x14ac:dyDescent="0.2">
      <c r="B13" s="21" t="s">
        <v>424</v>
      </c>
      <c r="C13" s="195">
        <v>7010</v>
      </c>
      <c r="D13" s="196">
        <v>3299.4145328926002</v>
      </c>
      <c r="E13" s="197"/>
      <c r="F13" s="197">
        <f>'[3]Budget Adj(2)'!$N64/1000</f>
        <v>244.55394303530014</v>
      </c>
      <c r="G13" s="196">
        <f>D13+E13+F13</f>
        <v>3543.9684759279003</v>
      </c>
      <c r="H13" s="197">
        <f>[3]Balances!D87/1000</f>
        <v>77.006149999999991</v>
      </c>
      <c r="I13" s="197">
        <f>[3]Balances!E87/1000</f>
        <v>144.20627000000002</v>
      </c>
      <c r="J13" s="196">
        <f>G13+(H13-I13)</f>
        <v>3476.7683559279003</v>
      </c>
      <c r="K13" s="197">
        <f>[3]Workings!$X66/1000</f>
        <v>287.90115360717749</v>
      </c>
    </row>
    <row r="14" spans="1:11" s="2" customFormat="1" ht="12" customHeight="1" x14ac:dyDescent="0.2">
      <c r="B14" s="23"/>
      <c r="C14" s="23"/>
      <c r="D14" s="23"/>
      <c r="E14" s="23"/>
      <c r="F14" s="23"/>
      <c r="G14" s="23"/>
      <c r="H14" s="23"/>
      <c r="I14" s="23"/>
      <c r="J14" s="23"/>
      <c r="K14" s="23"/>
    </row>
    <row r="15" spans="1:11" s="2" customFormat="1" ht="12" customHeight="1" x14ac:dyDescent="0.25">
      <c r="A15" s="25" t="s">
        <v>24</v>
      </c>
      <c r="C15" s="22"/>
      <c r="D15" s="199">
        <f t="shared" ref="D15:K15" si="0">SUM(D12:D13)</f>
        <v>5682.5035421204502</v>
      </c>
      <c r="E15" s="199">
        <f t="shared" si="0"/>
        <v>0</v>
      </c>
      <c r="F15" s="199">
        <f t="shared" si="0"/>
        <v>572.72529977378076</v>
      </c>
      <c r="G15" s="199">
        <f t="shared" si="0"/>
        <v>6255.2288418942317</v>
      </c>
      <c r="H15" s="199">
        <f t="shared" si="0"/>
        <v>275.13769000000002</v>
      </c>
      <c r="I15" s="199">
        <f t="shared" si="0"/>
        <v>577.0622800000001</v>
      </c>
      <c r="J15" s="199">
        <f t="shared" si="0"/>
        <v>5953.3042518942311</v>
      </c>
      <c r="K15" s="199">
        <f t="shared" si="0"/>
        <v>667.26060316444432</v>
      </c>
    </row>
    <row r="16" spans="1:11" s="2" customFormat="1" ht="12" customHeight="1" x14ac:dyDescent="0.2"/>
    <row r="17" spans="1:11" s="2" customFormat="1" ht="12" customHeight="1" x14ac:dyDescent="0.25">
      <c r="A17" s="25" t="s">
        <v>36</v>
      </c>
      <c r="C17" s="22"/>
      <c r="D17" s="199">
        <f>Nursery!D23+Primary!D57+Middle!D15+Secondary!D19+Special!D15</f>
        <v>78772.546428901755</v>
      </c>
      <c r="E17" s="199">
        <f>Nursery!E23+Primary!E57+Middle!E15+Secondary!E19+Special!E15</f>
        <v>0</v>
      </c>
      <c r="F17" s="199">
        <f>Nursery!F23+Primary!F57+Middle!F15+Secondary!F19+Special!F15</f>
        <v>9714.7215254081111</v>
      </c>
      <c r="G17" s="199">
        <f>Nursery!G23+Primary!G57+Middle!G15+Secondary!G19+Special!G15</f>
        <v>88487.267954309864</v>
      </c>
      <c r="H17" s="199">
        <f>Nursery!H23+Primary!H57+Middle!H15+Secondary!H19+Special!H15</f>
        <v>-1387.5883099999999</v>
      </c>
      <c r="I17" s="199">
        <f>Nursery!I23+Primary!I57+Middle!I15+Secondary!I19+Special!I15</f>
        <v>5669.6195660000003</v>
      </c>
      <c r="J17" s="199">
        <f>Nursery!J23+Primary!J57+Middle!J15+Secondary!J19+Special!J15</f>
        <v>81430.060078309849</v>
      </c>
      <c r="K17" s="199">
        <f>Nursery!K23+Primary!K57+Middle!K15+Secondary!K19+Special!K15</f>
        <v>15929.864278050609</v>
      </c>
    </row>
    <row r="19" spans="1:11" ht="15.6" x14ac:dyDescent="0.3">
      <c r="A19" s="8"/>
      <c r="B19" s="16"/>
      <c r="C19" s="5"/>
      <c r="D19" s="8"/>
      <c r="E19" s="8"/>
      <c r="F19" s="8"/>
      <c r="G19" s="8"/>
    </row>
    <row r="20" spans="1:11" ht="15.6" x14ac:dyDescent="0.3">
      <c r="B20" s="14"/>
      <c r="C20" s="15"/>
    </row>
    <row r="37" spans="21:21" x14ac:dyDescent="0.25">
      <c r="U37" s="183"/>
    </row>
  </sheetData>
  <phoneticPr fontId="20" type="noConversion"/>
  <pageMargins left="0.39370078740157483" right="0.39370078740157483" top="0.78740157480314965" bottom="0.78740157480314965" header="0.31496062992125984" footer="0.31496062992125984"/>
  <pageSetup paperSize="9" fitToHeight="0" orientation="landscape" r:id="rId1"/>
  <headerFooter alignWithMargins="0">
    <oddHeader>&amp;C&amp;9&amp;A</oddHeader>
    <oddFooter>&amp;C&amp;9Page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P79"/>
  <sheetViews>
    <sheetView showGridLines="0" workbookViewId="0"/>
  </sheetViews>
  <sheetFormatPr defaultColWidth="8.90625" defaultRowHeight="13.8" x14ac:dyDescent="0.25"/>
  <cols>
    <col min="1" max="1" width="1.81640625" style="115" customWidth="1"/>
    <col min="2" max="2" width="8.90625" style="115"/>
    <col min="3" max="3" width="4.90625" style="115" customWidth="1"/>
    <col min="4" max="16" width="6.81640625" style="115" customWidth="1"/>
    <col min="17" max="16384" width="8.90625" style="115"/>
  </cols>
  <sheetData>
    <row r="1" spans="2:16" ht="6" customHeight="1" x14ac:dyDescent="0.25"/>
    <row r="2" spans="2:16" ht="15.6" x14ac:dyDescent="0.3">
      <c r="B2" s="116" t="s">
        <v>221</v>
      </c>
    </row>
    <row r="3" spans="2:16" ht="32.25" customHeight="1" x14ac:dyDescent="0.25">
      <c r="B3" s="213" t="str">
        <f>"This document contains guidance for completing the section 52 outturn statement, in particular in respect of the amounts to be entered in each of the columns of the return (including the treatment of the teachers’ threshold payments) and links to the"&amp;" Revenue Outturn (RO1) return for "&amp;Details!C28&amp;"."</f>
        <v>This document contains guidance for completing the section 52 outturn statement, in particular in respect of the amounts to be entered in each of the columns of the return (including the treatment of the teachers’ threshold payments) and links to the Revenue Outturn (RO1) return for 2020-21.</v>
      </c>
      <c r="C3" s="213"/>
      <c r="D3" s="213"/>
      <c r="E3" s="213"/>
      <c r="F3" s="213"/>
      <c r="G3" s="213"/>
      <c r="H3" s="213"/>
      <c r="I3" s="213"/>
      <c r="J3" s="213"/>
      <c r="K3" s="213"/>
      <c r="L3" s="213"/>
      <c r="M3" s="213"/>
      <c r="N3" s="213"/>
      <c r="O3" s="213"/>
      <c r="P3" s="213"/>
    </row>
    <row r="4" spans="2:16" ht="9" customHeight="1" x14ac:dyDescent="0.25"/>
    <row r="5" spans="2:16" ht="24.75" customHeight="1" x14ac:dyDescent="0.25">
      <c r="B5" s="213" t="str">
        <f>"The section 52 outturn statement must reconcile back to the RO1 return for "&amp;Details!C28&amp;".  For this to reconcile it is important to note that the RO return must be completed on a  non-FRS17 basis, therefore the section 52 will also need to be completed on a non-FRS17 basis."</f>
        <v>The section 52 outturn statement must reconcile back to the RO1 return for 2020-21.  For this to reconcile it is important to note that the RO return must be completed on a  non-FRS17 basis, therefore the section 52 will also need to be completed on a non-FRS17 basis.</v>
      </c>
      <c r="C5" s="213"/>
      <c r="D5" s="213"/>
      <c r="E5" s="213"/>
      <c r="F5" s="213"/>
      <c r="G5" s="213"/>
      <c r="H5" s="213"/>
      <c r="I5" s="213"/>
      <c r="J5" s="213"/>
      <c r="K5" s="213"/>
      <c r="L5" s="213"/>
      <c r="M5" s="213"/>
      <c r="N5" s="213"/>
      <c r="O5" s="213"/>
      <c r="P5" s="213"/>
    </row>
    <row r="6" spans="2:16" ht="9" customHeight="1" x14ac:dyDescent="0.25"/>
    <row r="7" spans="2:16" ht="27" customHeight="1" x14ac:dyDescent="0.25">
      <c r="B7" s="213" t="s">
        <v>274</v>
      </c>
      <c r="C7" s="213"/>
      <c r="D7" s="213"/>
      <c r="E7" s="213"/>
      <c r="F7" s="213"/>
      <c r="G7" s="213"/>
      <c r="H7" s="213"/>
      <c r="I7" s="213"/>
      <c r="J7" s="213"/>
      <c r="K7" s="213"/>
      <c r="L7" s="213"/>
      <c r="M7" s="213"/>
      <c r="N7" s="213"/>
      <c r="O7" s="213"/>
      <c r="P7" s="213"/>
    </row>
    <row r="8" spans="2:16" ht="9" customHeight="1" x14ac:dyDescent="0.25"/>
    <row r="9" spans="2:16" ht="24.75" customHeight="1" x14ac:dyDescent="0.25">
      <c r="B9" s="213" t="s">
        <v>349</v>
      </c>
      <c r="C9" s="213"/>
      <c r="D9" s="213"/>
      <c r="E9" s="213"/>
      <c r="F9" s="213"/>
      <c r="G9" s="213"/>
      <c r="H9" s="213"/>
      <c r="I9" s="213"/>
      <c r="J9" s="213"/>
      <c r="K9" s="213"/>
      <c r="L9" s="213"/>
      <c r="M9" s="215"/>
      <c r="N9" s="215"/>
      <c r="O9" s="215"/>
      <c r="P9" s="215"/>
    </row>
    <row r="10" spans="2:16" ht="9" customHeight="1" x14ac:dyDescent="0.25"/>
    <row r="11" spans="2:16" ht="15.6" x14ac:dyDescent="0.3">
      <c r="B11" s="116" t="s">
        <v>222</v>
      </c>
    </row>
    <row r="12" spans="2:16" ht="15.6" customHeight="1" x14ac:dyDescent="0.25">
      <c r="B12" s="213" t="str">
        <f>"contains the original budget allocated to the school as given on part 1 of the budget statement for "&amp;Details!C28&amp;"."</f>
        <v>contains the original budget allocated to the school as given on part 1 of the budget statement for 2020-21.</v>
      </c>
      <c r="C12" s="213"/>
      <c r="D12" s="213"/>
      <c r="E12" s="213"/>
      <c r="F12" s="213"/>
      <c r="G12" s="213"/>
      <c r="H12" s="213"/>
      <c r="I12" s="213"/>
      <c r="J12" s="213"/>
      <c r="K12" s="213"/>
      <c r="L12" s="213"/>
      <c r="M12" s="215"/>
      <c r="N12" s="215"/>
      <c r="O12" s="215"/>
      <c r="P12" s="215"/>
    </row>
    <row r="13" spans="2:16" ht="9" customHeight="1" x14ac:dyDescent="0.25"/>
    <row r="14" spans="2:16" ht="15.6" x14ac:dyDescent="0.3">
      <c r="B14" s="116" t="s">
        <v>223</v>
      </c>
    </row>
    <row r="15" spans="2:16" ht="40.5" customHeight="1" x14ac:dyDescent="0.25">
      <c r="B15" s="213" t="s">
        <v>351</v>
      </c>
      <c r="C15" s="213"/>
      <c r="D15" s="213"/>
      <c r="E15" s="213"/>
      <c r="F15" s="213"/>
      <c r="G15" s="213"/>
      <c r="H15" s="213"/>
      <c r="I15" s="213"/>
      <c r="J15" s="213"/>
      <c r="K15" s="213"/>
      <c r="L15" s="213"/>
      <c r="M15" s="214"/>
      <c r="N15" s="214"/>
      <c r="O15" s="214"/>
      <c r="P15" s="214"/>
    </row>
    <row r="16" spans="2:16" ht="9" customHeight="1" x14ac:dyDescent="0.25"/>
    <row r="17" spans="2:16" ht="15.6" x14ac:dyDescent="0.3">
      <c r="B17" s="116" t="s">
        <v>224</v>
      </c>
    </row>
    <row r="18" spans="2:16" ht="40.5" customHeight="1" x14ac:dyDescent="0.25">
      <c r="B18" s="213" t="s">
        <v>350</v>
      </c>
      <c r="C18" s="213"/>
      <c r="D18" s="213"/>
      <c r="E18" s="213"/>
      <c r="F18" s="213"/>
      <c r="G18" s="213"/>
      <c r="H18" s="213"/>
      <c r="I18" s="213"/>
      <c r="J18" s="213"/>
      <c r="K18" s="213"/>
      <c r="L18" s="213"/>
      <c r="M18" s="216"/>
      <c r="N18" s="216"/>
      <c r="O18" s="216"/>
      <c r="P18" s="216"/>
    </row>
    <row r="19" spans="2:16" ht="9" customHeight="1" x14ac:dyDescent="0.25"/>
    <row r="20" spans="2:16" ht="15.6" x14ac:dyDescent="0.3">
      <c r="B20" s="116" t="s">
        <v>230</v>
      </c>
    </row>
    <row r="21" spans="2:16" ht="25.5" customHeight="1" x14ac:dyDescent="0.25">
      <c r="B21" s="217" t="s">
        <v>254</v>
      </c>
      <c r="C21" s="213"/>
      <c r="D21" s="213"/>
      <c r="E21" s="213"/>
      <c r="F21" s="213"/>
      <c r="G21" s="213"/>
      <c r="H21" s="213"/>
      <c r="I21" s="213"/>
      <c r="J21" s="213"/>
      <c r="K21" s="213"/>
      <c r="L21" s="213"/>
      <c r="M21" s="214"/>
      <c r="N21" s="214"/>
      <c r="O21" s="214"/>
      <c r="P21" s="214"/>
    </row>
    <row r="22" spans="2:16" x14ac:dyDescent="0.25">
      <c r="E22" s="121" t="s">
        <v>225</v>
      </c>
      <c r="G22" s="121" t="s">
        <v>226</v>
      </c>
    </row>
    <row r="23" spans="2:16" x14ac:dyDescent="0.25">
      <c r="E23" s="121" t="s">
        <v>227</v>
      </c>
      <c r="G23" s="121" t="s">
        <v>263</v>
      </c>
    </row>
    <row r="24" spans="2:16" x14ac:dyDescent="0.25">
      <c r="E24" s="121" t="s">
        <v>275</v>
      </c>
      <c r="G24" s="121" t="s">
        <v>276</v>
      </c>
    </row>
    <row r="25" spans="2:16" x14ac:dyDescent="0.25">
      <c r="E25" s="121" t="s">
        <v>228</v>
      </c>
      <c r="G25" s="121" t="s">
        <v>264</v>
      </c>
    </row>
    <row r="26" spans="2:16" x14ac:dyDescent="0.25">
      <c r="E26" s="121" t="s">
        <v>229</v>
      </c>
      <c r="G26" s="121" t="s">
        <v>265</v>
      </c>
    </row>
    <row r="27" spans="2:16" ht="9" customHeight="1" x14ac:dyDescent="0.25"/>
    <row r="28" spans="2:16" ht="38.25" customHeight="1" x14ac:dyDescent="0.25">
      <c r="B28" s="213" t="s">
        <v>338</v>
      </c>
      <c r="C28" s="213"/>
      <c r="D28" s="213"/>
      <c r="E28" s="213"/>
      <c r="F28" s="213"/>
      <c r="G28" s="213"/>
      <c r="H28" s="213"/>
      <c r="I28" s="213"/>
      <c r="J28" s="213"/>
      <c r="K28" s="213"/>
      <c r="L28" s="213"/>
      <c r="M28" s="214"/>
      <c r="N28" s="214"/>
      <c r="O28" s="214"/>
      <c r="P28" s="214"/>
    </row>
    <row r="29" spans="2:16" ht="9" customHeight="1" x14ac:dyDescent="0.25">
      <c r="C29" s="119"/>
      <c r="D29" s="119"/>
    </row>
    <row r="30" spans="2:16" ht="39.75" customHeight="1" x14ac:dyDescent="0.25">
      <c r="B30" s="213" t="s">
        <v>339</v>
      </c>
      <c r="C30" s="213"/>
      <c r="D30" s="213"/>
      <c r="E30" s="213"/>
      <c r="F30" s="213"/>
      <c r="G30" s="213"/>
      <c r="H30" s="213"/>
      <c r="I30" s="213"/>
      <c r="J30" s="213"/>
      <c r="K30" s="213"/>
      <c r="L30" s="213"/>
      <c r="M30" s="214"/>
      <c r="N30" s="214"/>
      <c r="O30" s="214"/>
      <c r="P30" s="214"/>
    </row>
    <row r="31" spans="2:16" ht="9" customHeight="1" x14ac:dyDescent="0.25"/>
    <row r="32" spans="2:16" ht="15.6" x14ac:dyDescent="0.3">
      <c r="B32" s="116" t="s">
        <v>235</v>
      </c>
    </row>
    <row r="33" spans="2:16" x14ac:dyDescent="0.25">
      <c r="B33" s="213" t="s">
        <v>246</v>
      </c>
      <c r="C33" s="213"/>
      <c r="D33" s="213"/>
      <c r="E33" s="213"/>
      <c r="F33" s="213"/>
      <c r="G33" s="213"/>
      <c r="H33" s="213"/>
      <c r="I33" s="213"/>
      <c r="J33" s="213"/>
      <c r="K33" s="213"/>
      <c r="L33" s="213"/>
      <c r="M33" s="214"/>
      <c r="N33" s="214"/>
      <c r="O33" s="214"/>
      <c r="P33" s="214"/>
    </row>
    <row r="34" spans="2:16" ht="9" customHeight="1" x14ac:dyDescent="0.25"/>
    <row r="35" spans="2:16" ht="25.5" customHeight="1" x14ac:dyDescent="0.25">
      <c r="B35" s="213" t="s">
        <v>340</v>
      </c>
      <c r="C35" s="213"/>
      <c r="D35" s="213"/>
      <c r="E35" s="213"/>
      <c r="F35" s="213"/>
      <c r="G35" s="213"/>
      <c r="H35" s="213"/>
      <c r="I35" s="213"/>
      <c r="J35" s="213"/>
      <c r="K35" s="213"/>
      <c r="L35" s="213"/>
      <c r="M35" s="214"/>
      <c r="N35" s="214"/>
      <c r="O35" s="214"/>
      <c r="P35" s="214"/>
    </row>
    <row r="36" spans="2:16" ht="9" customHeight="1" x14ac:dyDescent="0.25"/>
    <row r="37" spans="2:16" ht="14.25" customHeight="1" x14ac:dyDescent="0.25">
      <c r="B37" s="213" t="s">
        <v>341</v>
      </c>
      <c r="C37" s="213"/>
      <c r="D37" s="213"/>
      <c r="E37" s="213"/>
      <c r="F37" s="213"/>
      <c r="G37" s="213"/>
      <c r="H37" s="213"/>
      <c r="I37" s="213"/>
      <c r="J37" s="213"/>
      <c r="K37" s="213"/>
      <c r="L37" s="213"/>
      <c r="M37" s="214"/>
      <c r="N37" s="214"/>
      <c r="O37" s="214"/>
      <c r="P37" s="214"/>
    </row>
    <row r="38" spans="2:16" ht="9" customHeight="1" x14ac:dyDescent="0.25"/>
    <row r="39" spans="2:16" ht="15" x14ac:dyDescent="0.25">
      <c r="C39" s="119"/>
      <c r="E39" s="121" t="s">
        <v>231</v>
      </c>
      <c r="G39" s="121" t="s">
        <v>232</v>
      </c>
    </row>
    <row r="40" spans="2:16" ht="15" x14ac:dyDescent="0.25">
      <c r="C40" s="119"/>
      <c r="E40" s="121" t="s">
        <v>233</v>
      </c>
      <c r="G40" s="121" t="s">
        <v>266</v>
      </c>
    </row>
    <row r="41" spans="2:16" ht="15" x14ac:dyDescent="0.25">
      <c r="C41" s="119"/>
      <c r="E41" s="121" t="s">
        <v>275</v>
      </c>
      <c r="G41" s="121" t="s">
        <v>277</v>
      </c>
    </row>
    <row r="42" spans="2:16" ht="15" x14ac:dyDescent="0.25">
      <c r="C42" s="119"/>
      <c r="E42" s="121" t="s">
        <v>228</v>
      </c>
      <c r="G42" s="121" t="s">
        <v>267</v>
      </c>
    </row>
    <row r="43" spans="2:16" x14ac:dyDescent="0.25">
      <c r="E43" s="121" t="s">
        <v>234</v>
      </c>
      <c r="G43" s="121" t="s">
        <v>268</v>
      </c>
    </row>
    <row r="44" spans="2:16" ht="9" customHeight="1" x14ac:dyDescent="0.25"/>
    <row r="45" spans="2:16" ht="38.25" customHeight="1" x14ac:dyDescent="0.25">
      <c r="B45" s="213" t="s">
        <v>342</v>
      </c>
      <c r="C45" s="213"/>
      <c r="D45" s="213"/>
      <c r="E45" s="213"/>
      <c r="F45" s="213"/>
      <c r="G45" s="213"/>
      <c r="H45" s="213"/>
      <c r="I45" s="213"/>
      <c r="J45" s="213"/>
      <c r="K45" s="213"/>
      <c r="L45" s="213"/>
      <c r="M45" s="214"/>
      <c r="N45" s="214"/>
      <c r="O45" s="214"/>
      <c r="P45" s="214"/>
    </row>
    <row r="46" spans="2:16" ht="9" customHeight="1" x14ac:dyDescent="0.25"/>
    <row r="47" spans="2:16" ht="15.6" x14ac:dyDescent="0.3">
      <c r="B47" s="116" t="s">
        <v>236</v>
      </c>
      <c r="C47" s="119"/>
    </row>
    <row r="48" spans="2:16" ht="9" customHeight="1" x14ac:dyDescent="0.25"/>
    <row r="49" spans="2:16" x14ac:dyDescent="0.25">
      <c r="B49" s="120" t="s">
        <v>237</v>
      </c>
      <c r="H49" s="131"/>
      <c r="I49" s="131"/>
    </row>
    <row r="50" spans="2:16" x14ac:dyDescent="0.25">
      <c r="B50" s="123"/>
      <c r="C50" s="123"/>
      <c r="D50" s="188" t="s">
        <v>238</v>
      </c>
      <c r="E50" s="132"/>
      <c r="F50" s="132"/>
      <c r="G50" s="132"/>
      <c r="H50" s="133"/>
      <c r="I50" s="132"/>
      <c r="J50" s="132"/>
      <c r="K50" s="132"/>
      <c r="L50" s="132"/>
      <c r="M50" s="132"/>
      <c r="N50" s="132"/>
      <c r="O50" s="134"/>
    </row>
    <row r="51" spans="2:16" x14ac:dyDescent="0.25">
      <c r="B51" s="123"/>
      <c r="C51" s="124"/>
      <c r="D51" s="186">
        <v>1.1000000000000001</v>
      </c>
      <c r="E51" s="186">
        <v>1.2</v>
      </c>
      <c r="F51" s="186">
        <v>2</v>
      </c>
      <c r="G51" s="186">
        <v>3</v>
      </c>
      <c r="H51" s="186">
        <v>5</v>
      </c>
      <c r="I51" s="186">
        <v>6.1</v>
      </c>
      <c r="J51" s="186">
        <v>6.2</v>
      </c>
      <c r="K51" s="186">
        <v>7</v>
      </c>
      <c r="L51" s="186">
        <v>8</v>
      </c>
      <c r="M51" s="186">
        <v>10</v>
      </c>
      <c r="N51" s="186">
        <v>11</v>
      </c>
      <c r="O51" s="186" t="s">
        <v>239</v>
      </c>
    </row>
    <row r="52" spans="2:16" x14ac:dyDescent="0.25">
      <c r="B52" s="187" t="s">
        <v>240</v>
      </c>
      <c r="C52" s="184" t="s">
        <v>245</v>
      </c>
      <c r="D52" s="185">
        <v>21384</v>
      </c>
      <c r="E52" s="185">
        <v>8617</v>
      </c>
      <c r="F52" s="185">
        <v>496</v>
      </c>
      <c r="G52" s="185"/>
      <c r="H52" s="185">
        <v>30497</v>
      </c>
      <c r="I52" s="185">
        <v>-67</v>
      </c>
      <c r="J52" s="185">
        <v>-452</v>
      </c>
      <c r="K52" s="185"/>
      <c r="L52" s="185">
        <v>-519</v>
      </c>
      <c r="M52" s="185">
        <v>29978</v>
      </c>
      <c r="N52" s="185">
        <v>-1540</v>
      </c>
      <c r="O52" s="185">
        <v>28438</v>
      </c>
    </row>
    <row r="53" spans="2:16" x14ac:dyDescent="0.25">
      <c r="B53" s="128"/>
      <c r="C53" s="186">
        <v>10</v>
      </c>
      <c r="D53" s="185"/>
      <c r="E53" s="185">
        <v>0</v>
      </c>
      <c r="F53" s="185"/>
      <c r="G53" s="185"/>
      <c r="H53" s="185">
        <v>0</v>
      </c>
      <c r="I53" s="185"/>
      <c r="J53" s="185">
        <v>-449</v>
      </c>
      <c r="K53" s="185"/>
      <c r="L53" s="185">
        <v>-449</v>
      </c>
      <c r="M53" s="185">
        <v>-449</v>
      </c>
      <c r="N53" s="185"/>
      <c r="O53" s="185">
        <v>-449</v>
      </c>
    </row>
    <row r="54" spans="2:16" x14ac:dyDescent="0.25">
      <c r="B54" s="129"/>
      <c r="C54" s="186">
        <v>11</v>
      </c>
      <c r="D54" s="185">
        <v>21384</v>
      </c>
      <c r="E54" s="185">
        <v>8617</v>
      </c>
      <c r="F54" s="185">
        <v>496</v>
      </c>
      <c r="G54" s="185">
        <v>0</v>
      </c>
      <c r="H54" s="185">
        <v>30497</v>
      </c>
      <c r="I54" s="185">
        <v>-67</v>
      </c>
      <c r="J54" s="185">
        <v>-901</v>
      </c>
      <c r="K54" s="185">
        <v>0</v>
      </c>
      <c r="L54" s="185">
        <v>-968</v>
      </c>
      <c r="M54" s="185">
        <v>29529</v>
      </c>
      <c r="N54" s="185">
        <v>-1540</v>
      </c>
      <c r="O54" s="185">
        <v>27989</v>
      </c>
    </row>
    <row r="55" spans="2:16" ht="9" customHeight="1" x14ac:dyDescent="0.25">
      <c r="B55" s="120"/>
      <c r="C55" s="120"/>
      <c r="D55" s="120"/>
      <c r="E55" s="120"/>
      <c r="F55" s="120"/>
      <c r="G55" s="120"/>
      <c r="H55" s="120"/>
      <c r="I55" s="120"/>
      <c r="J55" s="120"/>
      <c r="K55" s="120"/>
      <c r="L55" s="120"/>
      <c r="M55" s="120"/>
      <c r="N55" s="120"/>
      <c r="O55" s="120"/>
      <c r="P55" s="120"/>
    </row>
    <row r="56" spans="2:16" x14ac:dyDescent="0.25">
      <c r="B56" s="120" t="s">
        <v>241</v>
      </c>
      <c r="C56" s="120"/>
      <c r="D56" s="120"/>
      <c r="E56" s="120"/>
      <c r="F56" s="120"/>
      <c r="G56" s="120"/>
      <c r="H56" s="120"/>
      <c r="I56" s="120"/>
      <c r="J56" s="120"/>
      <c r="K56" s="120"/>
      <c r="L56" s="120"/>
      <c r="M56" s="120"/>
      <c r="N56" s="120"/>
      <c r="O56" s="120"/>
      <c r="P56" s="120"/>
    </row>
    <row r="57" spans="2:16" x14ac:dyDescent="0.25">
      <c r="B57" s="186" t="s">
        <v>174</v>
      </c>
      <c r="C57" s="186" t="s">
        <v>175</v>
      </c>
      <c r="D57" s="186" t="s">
        <v>176</v>
      </c>
      <c r="E57" s="186" t="s">
        <v>242</v>
      </c>
      <c r="F57" s="186" t="s">
        <v>177</v>
      </c>
      <c r="G57" s="186" t="s">
        <v>179</v>
      </c>
      <c r="H57" s="186" t="s">
        <v>243</v>
      </c>
      <c r="I57" s="186" t="s">
        <v>178</v>
      </c>
      <c r="J57" s="186" t="s">
        <v>244</v>
      </c>
      <c r="K57" s="120"/>
      <c r="L57" s="120"/>
      <c r="M57" s="120"/>
      <c r="N57" s="120"/>
      <c r="O57" s="120"/>
      <c r="P57" s="120"/>
    </row>
    <row r="58" spans="2:16" x14ac:dyDescent="0.25">
      <c r="B58" s="185">
        <v>26771</v>
      </c>
      <c r="C58" s="185">
        <v>-29</v>
      </c>
      <c r="D58" s="185">
        <v>3306</v>
      </c>
      <c r="E58" s="185">
        <v>30048</v>
      </c>
      <c r="F58" s="185">
        <v>1344</v>
      </c>
      <c r="G58" s="185">
        <v>895</v>
      </c>
      <c r="H58" s="185">
        <v>30497</v>
      </c>
      <c r="I58" s="185">
        <v>2059</v>
      </c>
      <c r="J58" s="185">
        <v>27989</v>
      </c>
      <c r="K58" s="120"/>
      <c r="L58" s="120"/>
      <c r="M58" s="120"/>
      <c r="N58" s="120"/>
      <c r="O58" s="120"/>
      <c r="P58" s="120"/>
    </row>
    <row r="59" spans="2:16" ht="9" customHeight="1" x14ac:dyDescent="0.25">
      <c r="B59" s="120"/>
      <c r="C59" s="120"/>
      <c r="D59" s="120"/>
      <c r="E59" s="120"/>
      <c r="F59" s="120"/>
      <c r="G59" s="120"/>
      <c r="H59" s="120"/>
      <c r="I59" s="120"/>
      <c r="J59" s="120"/>
      <c r="K59" s="120"/>
      <c r="L59" s="120"/>
      <c r="M59" s="120"/>
      <c r="N59" s="120"/>
      <c r="O59" s="120"/>
      <c r="P59" s="120"/>
    </row>
    <row r="60" spans="2:16" x14ac:dyDescent="0.25">
      <c r="B60" s="213" t="s">
        <v>255</v>
      </c>
      <c r="C60" s="213"/>
      <c r="D60" s="213"/>
      <c r="E60" s="213"/>
      <c r="F60" s="213"/>
      <c r="G60" s="213"/>
      <c r="H60" s="213"/>
      <c r="I60" s="213"/>
      <c r="J60" s="213"/>
      <c r="K60" s="213"/>
      <c r="L60" s="213"/>
      <c r="M60" s="214"/>
      <c r="N60" s="214"/>
      <c r="O60" s="214"/>
      <c r="P60" s="214"/>
    </row>
    <row r="61" spans="2:16" ht="9" customHeight="1" x14ac:dyDescent="0.25">
      <c r="B61" s="118"/>
      <c r="C61" s="118"/>
      <c r="D61" s="118"/>
      <c r="E61" s="118"/>
      <c r="F61" s="118"/>
      <c r="G61" s="118"/>
      <c r="H61" s="118"/>
      <c r="I61" s="118"/>
      <c r="J61" s="118"/>
      <c r="K61" s="118"/>
      <c r="L61" s="118"/>
      <c r="M61" s="117"/>
      <c r="N61" s="117"/>
      <c r="O61" s="117"/>
      <c r="P61" s="117"/>
    </row>
    <row r="62" spans="2:16" x14ac:dyDescent="0.25">
      <c r="B62" s="213" t="s">
        <v>247</v>
      </c>
      <c r="C62" s="213"/>
      <c r="D62" s="213"/>
      <c r="E62" s="213"/>
      <c r="F62" s="213"/>
      <c r="G62" s="213"/>
      <c r="H62" s="213"/>
      <c r="I62" s="213"/>
      <c r="J62" s="213"/>
      <c r="K62" s="213"/>
      <c r="L62" s="213"/>
      <c r="M62" s="214"/>
      <c r="N62" s="214"/>
      <c r="O62" s="214"/>
      <c r="P62" s="214"/>
    </row>
    <row r="63" spans="2:16" ht="9" customHeight="1" x14ac:dyDescent="0.3">
      <c r="B63" s="122"/>
    </row>
    <row r="64" spans="2:16" ht="28.5" customHeight="1" x14ac:dyDescent="0.25">
      <c r="B64" s="213" t="s">
        <v>248</v>
      </c>
      <c r="C64" s="213"/>
      <c r="D64" s="213"/>
      <c r="E64" s="213"/>
      <c r="F64" s="213"/>
      <c r="G64" s="213"/>
      <c r="H64" s="213"/>
      <c r="I64" s="213"/>
      <c r="J64" s="213"/>
      <c r="K64" s="213"/>
      <c r="L64" s="213"/>
      <c r="M64" s="214"/>
      <c r="N64" s="214"/>
      <c r="O64" s="214"/>
      <c r="P64" s="214"/>
    </row>
    <row r="65" spans="2:16" ht="9" customHeight="1" x14ac:dyDescent="0.25"/>
    <row r="66" spans="2:16" ht="15.6" x14ac:dyDescent="0.3">
      <c r="B66" s="116" t="s">
        <v>249</v>
      </c>
      <c r="C66" s="120"/>
      <c r="D66" s="120"/>
      <c r="E66" s="120"/>
      <c r="F66" s="120"/>
      <c r="G66" s="120"/>
      <c r="H66" s="120"/>
      <c r="I66" s="120"/>
      <c r="J66" s="120"/>
      <c r="K66" s="120"/>
      <c r="L66" s="120"/>
      <c r="M66" s="120"/>
      <c r="N66" s="120"/>
      <c r="O66" s="120"/>
      <c r="P66" s="120"/>
    </row>
    <row r="67" spans="2:16" ht="9" customHeight="1" x14ac:dyDescent="0.25">
      <c r="B67" s="120"/>
      <c r="C67" s="120"/>
      <c r="D67" s="120"/>
      <c r="E67" s="120"/>
      <c r="F67" s="120"/>
      <c r="G67" s="120"/>
      <c r="H67" s="120"/>
      <c r="I67" s="120"/>
      <c r="J67" s="120"/>
      <c r="K67" s="120"/>
      <c r="L67" s="120"/>
      <c r="M67" s="120"/>
      <c r="N67" s="120"/>
      <c r="O67" s="120"/>
      <c r="P67" s="120"/>
    </row>
    <row r="68" spans="2:16" x14ac:dyDescent="0.25">
      <c r="B68" s="120" t="s">
        <v>237</v>
      </c>
      <c r="C68" s="120"/>
      <c r="D68" s="120"/>
      <c r="E68" s="120"/>
      <c r="F68" s="120"/>
      <c r="G68" s="120"/>
      <c r="H68" s="130"/>
      <c r="I68" s="130"/>
      <c r="J68" s="120"/>
      <c r="K68" s="120"/>
      <c r="L68" s="120"/>
      <c r="M68" s="120"/>
      <c r="N68" s="120"/>
      <c r="O68" s="120"/>
      <c r="P68" s="120"/>
    </row>
    <row r="69" spans="2:16" x14ac:dyDescent="0.25">
      <c r="B69" s="123"/>
      <c r="C69" s="123"/>
      <c r="D69" s="188" t="s">
        <v>238</v>
      </c>
      <c r="E69" s="125"/>
      <c r="F69" s="125"/>
      <c r="G69" s="125"/>
      <c r="H69" s="126"/>
      <c r="I69" s="125"/>
      <c r="J69" s="125"/>
      <c r="K69" s="125"/>
      <c r="L69" s="125"/>
      <c r="M69" s="125"/>
      <c r="N69" s="125"/>
      <c r="O69" s="127"/>
      <c r="P69" s="120"/>
    </row>
    <row r="70" spans="2:16" x14ac:dyDescent="0.25">
      <c r="B70" s="123"/>
      <c r="C70" s="124"/>
      <c r="D70" s="186">
        <v>1.1000000000000001</v>
      </c>
      <c r="E70" s="186">
        <v>1.2</v>
      </c>
      <c r="F70" s="186">
        <v>2</v>
      </c>
      <c r="G70" s="186">
        <v>3</v>
      </c>
      <c r="H70" s="186">
        <v>5</v>
      </c>
      <c r="I70" s="186">
        <v>6.1</v>
      </c>
      <c r="J70" s="186">
        <v>6.2</v>
      </c>
      <c r="K70" s="186">
        <v>7</v>
      </c>
      <c r="L70" s="186">
        <v>8</v>
      </c>
      <c r="M70" s="186">
        <v>10</v>
      </c>
      <c r="N70" s="186">
        <v>11</v>
      </c>
      <c r="O70" s="186" t="s">
        <v>239</v>
      </c>
      <c r="P70" s="120"/>
    </row>
    <row r="71" spans="2:16" x14ac:dyDescent="0.25">
      <c r="B71" s="187" t="s">
        <v>240</v>
      </c>
      <c r="C71" s="184" t="s">
        <v>251</v>
      </c>
      <c r="D71" s="185">
        <v>23213</v>
      </c>
      <c r="E71" s="185">
        <v>10232</v>
      </c>
      <c r="F71" s="185">
        <v>139</v>
      </c>
      <c r="G71" s="185"/>
      <c r="H71" s="185">
        <v>33584</v>
      </c>
      <c r="I71" s="185">
        <v>-1880</v>
      </c>
      <c r="J71" s="185">
        <v>-577</v>
      </c>
      <c r="K71" s="185"/>
      <c r="L71" s="185">
        <v>-2457</v>
      </c>
      <c r="M71" s="185">
        <v>31127</v>
      </c>
      <c r="N71" s="185">
        <v>-5359</v>
      </c>
      <c r="O71" s="185">
        <v>25768</v>
      </c>
      <c r="P71" s="120"/>
    </row>
    <row r="72" spans="2:16" x14ac:dyDescent="0.25">
      <c r="B72" s="128"/>
      <c r="C72" s="186">
        <v>21</v>
      </c>
      <c r="D72" s="185"/>
      <c r="E72" s="185">
        <v>189</v>
      </c>
      <c r="F72" s="185"/>
      <c r="G72" s="185"/>
      <c r="H72" s="185">
        <v>189</v>
      </c>
      <c r="I72" s="185"/>
      <c r="J72" s="185">
        <v>0</v>
      </c>
      <c r="K72" s="185"/>
      <c r="L72" s="185">
        <v>0</v>
      </c>
      <c r="M72" s="185">
        <v>189</v>
      </c>
      <c r="N72" s="185"/>
      <c r="O72" s="185">
        <v>189</v>
      </c>
      <c r="P72" s="120"/>
    </row>
    <row r="73" spans="2:16" x14ac:dyDescent="0.25">
      <c r="B73" s="129"/>
      <c r="C73" s="186">
        <v>22</v>
      </c>
      <c r="D73" s="185">
        <v>23213</v>
      </c>
      <c r="E73" s="185">
        <v>10421</v>
      </c>
      <c r="F73" s="185">
        <v>139</v>
      </c>
      <c r="G73" s="185">
        <v>0</v>
      </c>
      <c r="H73" s="185">
        <v>33773</v>
      </c>
      <c r="I73" s="185">
        <v>-1880</v>
      </c>
      <c r="J73" s="185">
        <v>-577</v>
      </c>
      <c r="K73" s="185">
        <v>0</v>
      </c>
      <c r="L73" s="185">
        <v>-2457</v>
      </c>
      <c r="M73" s="185">
        <v>31316</v>
      </c>
      <c r="N73" s="185">
        <v>-5359</v>
      </c>
      <c r="O73" s="185">
        <v>25957</v>
      </c>
      <c r="P73" s="120"/>
    </row>
    <row r="74" spans="2:16" ht="9" customHeight="1" x14ac:dyDescent="0.25">
      <c r="B74" s="120"/>
      <c r="C74" s="120"/>
      <c r="D74" s="120"/>
      <c r="E74" s="120"/>
      <c r="F74" s="120"/>
      <c r="G74" s="120"/>
      <c r="H74" s="120"/>
      <c r="I74" s="120"/>
      <c r="J74" s="120"/>
      <c r="K74" s="120"/>
      <c r="L74" s="120"/>
      <c r="M74" s="120"/>
      <c r="N74" s="120"/>
      <c r="O74" s="120"/>
      <c r="P74" s="120"/>
    </row>
    <row r="75" spans="2:16" x14ac:dyDescent="0.25">
      <c r="B75" s="120" t="s">
        <v>250</v>
      </c>
      <c r="C75" s="120"/>
      <c r="D75" s="120"/>
      <c r="E75" s="120"/>
      <c r="F75" s="120"/>
      <c r="G75" s="120"/>
      <c r="H75" s="120"/>
      <c r="I75" s="120"/>
      <c r="J75" s="120"/>
      <c r="K75" s="120"/>
      <c r="L75" s="120"/>
      <c r="M75" s="120"/>
      <c r="N75" s="120"/>
      <c r="O75" s="120"/>
      <c r="P75" s="120"/>
    </row>
    <row r="76" spans="2:16" x14ac:dyDescent="0.25">
      <c r="B76" s="186" t="s">
        <v>174</v>
      </c>
      <c r="C76" s="186" t="s">
        <v>175</v>
      </c>
      <c r="D76" s="186" t="s">
        <v>176</v>
      </c>
      <c r="E76" s="186" t="s">
        <v>242</v>
      </c>
      <c r="F76" s="186" t="s">
        <v>177</v>
      </c>
      <c r="G76" s="186" t="s">
        <v>179</v>
      </c>
      <c r="H76" s="186" t="s">
        <v>243</v>
      </c>
      <c r="I76" s="186" t="s">
        <v>178</v>
      </c>
      <c r="J76" s="186" t="s">
        <v>244</v>
      </c>
      <c r="K76" s="120"/>
      <c r="L76" s="120"/>
      <c r="M76" s="120"/>
      <c r="N76" s="120"/>
      <c r="O76" s="120"/>
      <c r="P76" s="120"/>
    </row>
    <row r="77" spans="2:16" x14ac:dyDescent="0.25">
      <c r="B77" s="185">
        <v>28720</v>
      </c>
      <c r="C77" s="185">
        <v>40</v>
      </c>
      <c r="D77" s="185">
        <v>5013</v>
      </c>
      <c r="E77" s="185">
        <v>33773</v>
      </c>
      <c r="F77" s="185">
        <v>635</v>
      </c>
      <c r="G77" s="185">
        <v>824</v>
      </c>
      <c r="H77" s="185">
        <v>33584</v>
      </c>
      <c r="I77" s="185">
        <v>7816</v>
      </c>
      <c r="J77" s="185">
        <v>25957</v>
      </c>
      <c r="K77" s="120"/>
      <c r="L77" s="120"/>
      <c r="M77" s="120"/>
      <c r="N77" s="120"/>
      <c r="O77" s="120"/>
      <c r="P77" s="120"/>
    </row>
    <row r="78" spans="2:16" ht="9" customHeight="1" x14ac:dyDescent="0.25">
      <c r="B78" s="120"/>
      <c r="C78" s="120"/>
      <c r="D78" s="120"/>
      <c r="E78" s="120"/>
      <c r="F78" s="120"/>
      <c r="G78" s="120"/>
      <c r="H78" s="120"/>
      <c r="I78" s="120"/>
      <c r="J78" s="120"/>
      <c r="K78" s="120"/>
      <c r="L78" s="120"/>
      <c r="M78" s="120"/>
      <c r="N78" s="120"/>
      <c r="O78" s="120"/>
      <c r="P78" s="120"/>
    </row>
    <row r="79" spans="2:16" x14ac:dyDescent="0.25">
      <c r="B79" s="213" t="s">
        <v>256</v>
      </c>
      <c r="C79" s="213"/>
      <c r="D79" s="213"/>
      <c r="E79" s="213"/>
      <c r="F79" s="213"/>
      <c r="G79" s="213"/>
      <c r="H79" s="213"/>
      <c r="I79" s="213"/>
      <c r="J79" s="213"/>
      <c r="K79" s="213"/>
      <c r="L79" s="213"/>
      <c r="M79" s="214"/>
      <c r="N79" s="214"/>
      <c r="O79" s="214"/>
      <c r="P79" s="214"/>
    </row>
  </sheetData>
  <sheetProtection sheet="1" objects="1" scenarios="1"/>
  <mergeCells count="18">
    <mergeCell ref="B79:P79"/>
    <mergeCell ref="B28:P28"/>
    <mergeCell ref="B30:P30"/>
    <mergeCell ref="B33:P33"/>
    <mergeCell ref="B35:P35"/>
    <mergeCell ref="B60:P60"/>
    <mergeCell ref="B62:P62"/>
    <mergeCell ref="B18:P18"/>
    <mergeCell ref="B21:P21"/>
    <mergeCell ref="B64:P64"/>
    <mergeCell ref="B37:P37"/>
    <mergeCell ref="B45:P45"/>
    <mergeCell ref="B3:P3"/>
    <mergeCell ref="B5:P5"/>
    <mergeCell ref="B7:P7"/>
    <mergeCell ref="B9:P9"/>
    <mergeCell ref="B12:P12"/>
    <mergeCell ref="B15:P15"/>
  </mergeCells>
  <phoneticPr fontId="20" type="noConversion"/>
  <pageMargins left="0.75" right="0.75" top="1" bottom="1" header="0.5" footer="0.5"/>
  <pageSetup paperSize="9" orientation="portrait"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5"/>
  </sheetPr>
  <dimension ref="A1:Y35"/>
  <sheetViews>
    <sheetView zoomScaleNormal="100" workbookViewId="0"/>
  </sheetViews>
  <sheetFormatPr defaultRowHeight="15" x14ac:dyDescent="0.25"/>
  <cols>
    <col min="1" max="1" width="1.90625" style="148" customWidth="1"/>
    <col min="2" max="2" width="2.453125" customWidth="1"/>
    <col min="3" max="3" width="10.1796875" customWidth="1"/>
    <col min="4" max="7" width="7.08984375" customWidth="1"/>
    <col min="8" max="8" width="2.54296875" customWidth="1"/>
    <col min="9" max="9" width="18.453125" customWidth="1"/>
    <col min="10" max="10" width="2.08984375" customWidth="1"/>
    <col min="11" max="23" width="8.90625" style="148" customWidth="1"/>
  </cols>
  <sheetData>
    <row r="1" spans="1:23" ht="13.5" customHeight="1" x14ac:dyDescent="0.25">
      <c r="B1" s="148"/>
      <c r="C1" s="148"/>
      <c r="D1" s="148"/>
      <c r="E1" s="148"/>
      <c r="F1" s="148"/>
      <c r="G1" s="148"/>
      <c r="H1" s="148"/>
      <c r="I1" s="148"/>
      <c r="J1" s="148"/>
    </row>
    <row r="2" spans="1:23" ht="22.5" customHeight="1" x14ac:dyDescent="0.25">
      <c r="B2" s="81"/>
      <c r="C2" s="82" t="str">
        <f>FrontPage!C2</f>
        <v>Section 52 Outturn Statement, 2020-21</v>
      </c>
      <c r="D2" s="83"/>
      <c r="E2" s="83"/>
      <c r="F2" s="83"/>
      <c r="G2" s="83"/>
      <c r="H2" s="83"/>
      <c r="I2" s="84" t="str">
        <f>FrontPage!M2</f>
        <v>Part 1</v>
      </c>
      <c r="J2" s="85"/>
    </row>
    <row r="3" spans="1:23" ht="15" customHeight="1" x14ac:dyDescent="0.25">
      <c r="B3" s="86"/>
      <c r="C3" s="87" t="s">
        <v>207</v>
      </c>
      <c r="D3" s="88"/>
      <c r="E3" s="88"/>
      <c r="F3" s="88"/>
      <c r="G3" s="88"/>
      <c r="H3" s="89"/>
      <c r="I3" s="90" t="str">
        <f>LEAName</f>
        <v>Denbighshire County Council</v>
      </c>
      <c r="J3" s="91"/>
    </row>
    <row r="4" spans="1:23" ht="3.75" customHeight="1" x14ac:dyDescent="0.25">
      <c r="B4" s="86"/>
      <c r="C4" s="88"/>
      <c r="D4" s="88"/>
      <c r="E4" s="88"/>
      <c r="F4" s="88"/>
      <c r="G4" s="88"/>
      <c r="H4" s="89"/>
      <c r="I4" s="89"/>
      <c r="J4" s="91"/>
    </row>
    <row r="5" spans="1:23" x14ac:dyDescent="0.25">
      <c r="B5" s="86"/>
      <c r="C5" s="89"/>
      <c r="D5" s="89"/>
      <c r="E5" s="89"/>
      <c r="F5" s="89"/>
      <c r="G5" s="89"/>
      <c r="H5" s="89"/>
      <c r="I5" s="89"/>
      <c r="J5" s="91"/>
    </row>
    <row r="6" spans="1:23" s="94" customFormat="1" ht="38.25" customHeight="1" x14ac:dyDescent="0.25">
      <c r="A6" s="149"/>
      <c r="B6" s="86"/>
      <c r="C6" s="218" t="s">
        <v>220</v>
      </c>
      <c r="D6" s="218"/>
      <c r="E6" s="218"/>
      <c r="F6" s="218"/>
      <c r="G6" s="218"/>
      <c r="H6" s="218"/>
      <c r="I6" s="218"/>
      <c r="J6" s="93"/>
      <c r="K6" s="149"/>
      <c r="L6" s="149"/>
      <c r="M6" s="149"/>
      <c r="N6" s="149"/>
      <c r="O6" s="149"/>
      <c r="P6" s="149"/>
      <c r="Q6" s="149"/>
      <c r="R6" s="149"/>
      <c r="S6" s="149"/>
      <c r="T6" s="149"/>
      <c r="U6" s="149"/>
      <c r="V6" s="149"/>
      <c r="W6" s="149"/>
    </row>
    <row r="7" spans="1:23" s="94" customFormat="1" ht="29.25" customHeight="1" x14ac:dyDescent="0.25">
      <c r="A7" s="149"/>
      <c r="B7" s="86"/>
      <c r="C7" s="218" t="s">
        <v>208</v>
      </c>
      <c r="D7" s="218"/>
      <c r="E7" s="218"/>
      <c r="F7" s="218"/>
      <c r="G7" s="218"/>
      <c r="H7" s="218"/>
      <c r="I7" s="218"/>
      <c r="J7" s="93"/>
      <c r="K7" s="149"/>
      <c r="L7" s="149"/>
      <c r="M7" s="149"/>
      <c r="N7" s="149"/>
      <c r="O7" s="149"/>
      <c r="P7" s="149"/>
      <c r="Q7" s="149"/>
      <c r="R7" s="149"/>
      <c r="S7" s="149"/>
      <c r="T7" s="149"/>
      <c r="U7" s="149"/>
      <c r="V7" s="149"/>
      <c r="W7" s="149"/>
    </row>
    <row r="8" spans="1:23" s="94" customFormat="1" ht="13.2" x14ac:dyDescent="0.25">
      <c r="A8" s="149"/>
      <c r="B8" s="86"/>
      <c r="C8" s="218" t="s">
        <v>209</v>
      </c>
      <c r="D8" s="218"/>
      <c r="E8" s="218"/>
      <c r="F8" s="218"/>
      <c r="G8" s="218"/>
      <c r="H8" s="218"/>
      <c r="I8" s="218"/>
      <c r="J8" s="93"/>
      <c r="K8" s="149"/>
      <c r="L8" s="149"/>
      <c r="M8" s="149"/>
      <c r="N8" s="149"/>
      <c r="O8" s="149"/>
      <c r="P8" s="149"/>
      <c r="Q8" s="149"/>
      <c r="R8" s="149"/>
      <c r="S8" s="149"/>
      <c r="T8" s="149"/>
      <c r="U8" s="149"/>
      <c r="V8" s="149"/>
      <c r="W8" s="149"/>
    </row>
    <row r="9" spans="1:23" s="94" customFormat="1" ht="13.2" x14ac:dyDescent="0.25">
      <c r="A9" s="149"/>
      <c r="B9" s="86"/>
      <c r="C9" s="218" t="s">
        <v>210</v>
      </c>
      <c r="D9" s="218"/>
      <c r="E9" s="218"/>
      <c r="F9" s="218"/>
      <c r="G9" s="218"/>
      <c r="H9" s="218"/>
      <c r="I9" s="218"/>
      <c r="J9" s="93"/>
      <c r="K9" s="149"/>
      <c r="L9" s="149"/>
      <c r="M9" s="149"/>
      <c r="N9" s="149"/>
      <c r="O9" s="149"/>
      <c r="P9" s="149"/>
      <c r="Q9" s="149"/>
      <c r="R9" s="149"/>
      <c r="S9" s="149"/>
      <c r="T9" s="149"/>
      <c r="U9" s="149"/>
      <c r="V9" s="149"/>
      <c r="W9" s="149"/>
    </row>
    <row r="10" spans="1:23" s="94" customFormat="1" ht="13.2" x14ac:dyDescent="0.25">
      <c r="A10" s="149"/>
      <c r="B10" s="86"/>
      <c r="C10" s="218" t="s">
        <v>211</v>
      </c>
      <c r="D10" s="218"/>
      <c r="E10" s="218"/>
      <c r="F10" s="218"/>
      <c r="G10" s="218"/>
      <c r="H10" s="218"/>
      <c r="I10" s="218"/>
      <c r="J10" s="93"/>
      <c r="K10" s="149"/>
      <c r="L10" s="149"/>
      <c r="M10" s="149"/>
      <c r="N10" s="149"/>
      <c r="O10" s="149"/>
      <c r="P10" s="149"/>
      <c r="Q10" s="149"/>
      <c r="R10" s="149"/>
      <c r="S10" s="149"/>
      <c r="T10" s="149"/>
      <c r="U10" s="149"/>
      <c r="V10" s="149"/>
      <c r="W10" s="149"/>
    </row>
    <row r="11" spans="1:23" s="94" customFormat="1" ht="13.2" x14ac:dyDescent="0.25">
      <c r="A11" s="149"/>
      <c r="B11" s="86"/>
      <c r="C11" s="92"/>
      <c r="D11" s="92"/>
      <c r="E11" s="92"/>
      <c r="F11" s="92"/>
      <c r="G11" s="92"/>
      <c r="H11" s="92"/>
      <c r="I11" s="92"/>
      <c r="J11" s="93"/>
      <c r="K11" s="149"/>
      <c r="L11" s="149"/>
      <c r="M11" s="149"/>
      <c r="N11" s="149"/>
      <c r="O11" s="149"/>
      <c r="P11" s="149"/>
      <c r="Q11" s="149"/>
      <c r="R11" s="149"/>
      <c r="S11" s="149"/>
      <c r="T11" s="149"/>
      <c r="U11" s="149"/>
      <c r="V11" s="149"/>
      <c r="W11" s="149"/>
    </row>
    <row r="12" spans="1:23" s="94" customFormat="1" ht="13.2" x14ac:dyDescent="0.25">
      <c r="A12" s="149"/>
      <c r="B12" s="86"/>
      <c r="C12" s="95" t="s">
        <v>337</v>
      </c>
      <c r="D12" s="96"/>
      <c r="E12" s="97"/>
      <c r="F12" s="97"/>
      <c r="G12" s="98"/>
      <c r="H12" s="98"/>
      <c r="I12" s="99"/>
      <c r="J12" s="100"/>
      <c r="K12" s="149"/>
      <c r="L12" s="149"/>
      <c r="M12" s="149"/>
      <c r="N12" s="149"/>
      <c r="O12" s="149"/>
      <c r="P12" s="149"/>
      <c r="Q12" s="149"/>
      <c r="R12" s="149"/>
      <c r="S12" s="149"/>
      <c r="T12" s="149"/>
      <c r="U12" s="149"/>
      <c r="V12" s="149"/>
      <c r="W12" s="149"/>
    </row>
    <row r="13" spans="1:23" s="94" customFormat="1" ht="13.2" x14ac:dyDescent="0.25">
      <c r="A13" s="149"/>
      <c r="B13" s="86"/>
      <c r="C13" s="95"/>
      <c r="D13" s="99"/>
      <c r="E13" s="97"/>
      <c r="F13" s="97"/>
      <c r="G13" s="98"/>
      <c r="H13" s="98"/>
      <c r="I13" s="99"/>
      <c r="J13" s="100"/>
      <c r="K13" s="149"/>
      <c r="L13" s="149"/>
      <c r="M13" s="149"/>
      <c r="N13" s="149"/>
      <c r="O13" s="149"/>
      <c r="P13" s="149"/>
      <c r="Q13" s="149"/>
      <c r="R13" s="149"/>
      <c r="S13" s="149"/>
      <c r="T13" s="149"/>
      <c r="U13" s="149"/>
      <c r="V13" s="149"/>
      <c r="W13" s="149"/>
    </row>
    <row r="14" spans="1:23" s="94" customFormat="1" ht="19.5" customHeight="1" x14ac:dyDescent="0.25">
      <c r="A14" s="149"/>
      <c r="B14" s="86"/>
      <c r="C14" s="89" t="s">
        <v>212</v>
      </c>
      <c r="D14" s="89"/>
      <c r="E14" s="89"/>
      <c r="F14" s="89"/>
      <c r="G14" s="89"/>
      <c r="H14" s="89"/>
      <c r="I14" s="89"/>
      <c r="J14" s="91"/>
      <c r="K14" s="149"/>
      <c r="L14" s="149"/>
      <c r="M14" s="149"/>
      <c r="N14" s="149"/>
      <c r="O14" s="149"/>
      <c r="P14" s="149"/>
      <c r="Q14" s="149"/>
      <c r="R14" s="149"/>
      <c r="S14" s="149"/>
      <c r="T14" s="149"/>
      <c r="U14" s="149"/>
      <c r="V14" s="149"/>
      <c r="W14" s="149"/>
    </row>
    <row r="15" spans="1:23" s="94" customFormat="1" ht="72.75" customHeight="1" x14ac:dyDescent="0.25">
      <c r="A15" s="149"/>
      <c r="B15" s="86"/>
      <c r="C15" s="219"/>
      <c r="D15" s="220"/>
      <c r="E15" s="220"/>
      <c r="F15" s="220"/>
      <c r="G15" s="220"/>
      <c r="H15" s="220"/>
      <c r="I15" s="221"/>
      <c r="J15" s="91"/>
      <c r="K15" s="149"/>
      <c r="L15" s="149"/>
      <c r="M15" s="149"/>
      <c r="N15" s="149"/>
      <c r="O15" s="149"/>
      <c r="P15" s="149"/>
      <c r="Q15" s="149"/>
      <c r="R15" s="149"/>
      <c r="S15" s="149"/>
      <c r="T15" s="149"/>
      <c r="U15" s="149"/>
      <c r="V15" s="149"/>
      <c r="W15" s="149"/>
    </row>
    <row r="16" spans="1:23" s="94" customFormat="1" ht="13.2" x14ac:dyDescent="0.25">
      <c r="A16" s="149"/>
      <c r="B16" s="101"/>
      <c r="C16" s="102"/>
      <c r="D16" s="102"/>
      <c r="E16" s="102"/>
      <c r="F16" s="102"/>
      <c r="G16" s="102"/>
      <c r="H16" s="102"/>
      <c r="I16" s="102"/>
      <c r="J16" s="103"/>
      <c r="K16" s="149"/>
      <c r="L16" s="149"/>
      <c r="M16" s="149"/>
      <c r="N16" s="149"/>
      <c r="O16" s="149"/>
      <c r="P16" s="149"/>
      <c r="Q16" s="149"/>
      <c r="R16" s="149"/>
      <c r="S16" s="149"/>
      <c r="T16" s="149"/>
      <c r="U16" s="149"/>
      <c r="V16" s="149"/>
      <c r="W16" s="149"/>
    </row>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25:25" ht="15" customHeight="1" x14ac:dyDescent="0.25"/>
    <row r="34" spans="25:25" ht="15" customHeight="1" x14ac:dyDescent="0.25"/>
    <row r="35" spans="25:25" ht="15" customHeight="1" x14ac:dyDescent="0.25">
      <c r="Y35" s="135"/>
    </row>
  </sheetData>
  <sheetProtection sheet="1" objects="1" scenarios="1"/>
  <mergeCells count="6">
    <mergeCell ref="C10:I10"/>
    <mergeCell ref="C15:I15"/>
    <mergeCell ref="C6:I6"/>
    <mergeCell ref="C7:I7"/>
    <mergeCell ref="C8:I8"/>
    <mergeCell ref="C9:I9"/>
  </mergeCells>
  <phoneticPr fontId="20" type="noConversion"/>
  <conditionalFormatting sqref="J12:J13">
    <cfRule type="cellIs" dxfId="2" priority="1" stopIfTrue="1" operator="equal">
      <formula>"ü"</formula>
    </cfRule>
    <cfRule type="cellIs" dxfId="1" priority="2" stopIfTrue="1" operator="equal">
      <formula>"û"</formula>
    </cfRule>
    <cfRule type="cellIs" dxfId="0" priority="3" stopIfTrue="1" operator="equal">
      <formula>"!"</formula>
    </cfRule>
  </conditionalFormatting>
  <pageMargins left="0.75" right="0.75" top="0.5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5"/>
    <pageSetUpPr fitToPage="1"/>
  </sheetPr>
  <dimension ref="A1:Q24"/>
  <sheetViews>
    <sheetView workbookViewId="0"/>
  </sheetViews>
  <sheetFormatPr defaultColWidth="0" defaultRowHeight="15" x14ac:dyDescent="0.25"/>
  <cols>
    <col min="1" max="1" width="1.81640625" style="1" customWidth="1"/>
    <col min="2" max="2" width="2.08984375" style="1" customWidth="1"/>
    <col min="3" max="3" width="74.453125" style="1" customWidth="1"/>
    <col min="4" max="4" width="5.1796875" style="1" customWidth="1"/>
    <col min="5" max="5" width="8.90625" style="8" customWidth="1"/>
    <col min="6" max="17" width="8.90625" style="1" customWidth="1"/>
    <col min="18" max="16384" width="4.36328125" style="1" hidden="1"/>
  </cols>
  <sheetData>
    <row r="1" spans="1:17" customFormat="1" x14ac:dyDescent="0.25">
      <c r="A1" s="148"/>
      <c r="B1" s="148"/>
      <c r="C1" s="148"/>
      <c r="D1" s="148"/>
      <c r="E1" s="8"/>
      <c r="F1" s="1"/>
      <c r="G1" s="1"/>
      <c r="H1" s="1"/>
      <c r="I1" s="1"/>
      <c r="J1" s="1"/>
      <c r="K1" s="1"/>
      <c r="L1" s="1"/>
      <c r="M1" s="1"/>
      <c r="N1" s="1"/>
      <c r="O1" s="1"/>
      <c r="P1" s="1"/>
      <c r="Q1" s="1"/>
    </row>
    <row r="2" spans="1:17" customFormat="1" ht="21" customHeight="1" x14ac:dyDescent="0.25">
      <c r="A2" s="148"/>
      <c r="B2" s="104" t="str">
        <f>FrontPage!C2</f>
        <v>Section 52 Outturn Statement, 2020-21</v>
      </c>
      <c r="C2" s="83"/>
      <c r="D2" s="105" t="str">
        <f>FrontPage!M2</f>
        <v>Part 1</v>
      </c>
      <c r="E2" s="8"/>
      <c r="F2" s="1"/>
      <c r="G2" s="1"/>
      <c r="H2" s="1"/>
      <c r="I2" s="1"/>
      <c r="J2" s="1"/>
      <c r="K2" s="1"/>
      <c r="L2" s="1"/>
      <c r="M2" s="1"/>
      <c r="N2" s="1"/>
      <c r="O2" s="1"/>
      <c r="P2" s="1"/>
      <c r="Q2" s="1"/>
    </row>
    <row r="3" spans="1:17" customFormat="1" ht="15" customHeight="1" x14ac:dyDescent="0.25">
      <c r="A3" s="148"/>
      <c r="B3" s="106"/>
      <c r="C3" s="107"/>
      <c r="D3" s="108"/>
      <c r="E3" s="8"/>
      <c r="F3" s="1"/>
      <c r="G3" s="1"/>
      <c r="H3" s="1"/>
      <c r="I3" s="1"/>
      <c r="J3" s="1"/>
      <c r="K3" s="1"/>
      <c r="L3" s="1"/>
      <c r="M3" s="1"/>
      <c r="N3" s="1"/>
      <c r="O3" s="1"/>
      <c r="P3" s="1"/>
      <c r="Q3" s="1"/>
    </row>
    <row r="4" spans="1:17" customFormat="1" ht="15" customHeight="1" x14ac:dyDescent="0.3">
      <c r="A4" s="148"/>
      <c r="B4" s="106"/>
      <c r="C4" s="190" t="str">
        <f>LEAName</f>
        <v>Denbighshire County Council</v>
      </c>
      <c r="D4" s="108"/>
      <c r="E4" s="8"/>
      <c r="F4" s="1"/>
      <c r="G4" s="1"/>
      <c r="H4" s="1"/>
      <c r="I4" s="1"/>
      <c r="J4" s="1"/>
      <c r="K4" s="1"/>
      <c r="L4" s="1"/>
      <c r="M4" s="1"/>
      <c r="N4" s="1"/>
      <c r="O4" s="1"/>
      <c r="P4" s="1"/>
      <c r="Q4" s="1"/>
    </row>
    <row r="5" spans="1:17" customFormat="1" ht="15" customHeight="1" x14ac:dyDescent="0.25">
      <c r="A5" s="148"/>
      <c r="B5" s="106"/>
      <c r="C5" s="107"/>
      <c r="D5" s="108"/>
      <c r="E5" s="8"/>
      <c r="F5" s="1"/>
      <c r="G5" s="1"/>
      <c r="H5" s="1"/>
      <c r="I5" s="1"/>
      <c r="J5" s="1"/>
      <c r="K5" s="1"/>
      <c r="L5" s="1"/>
      <c r="M5" s="1"/>
      <c r="N5" s="1"/>
      <c r="O5" s="1"/>
      <c r="P5" s="1"/>
      <c r="Q5" s="1"/>
    </row>
    <row r="6" spans="1:17" customFormat="1" ht="38.25" customHeight="1" x14ac:dyDescent="0.25">
      <c r="A6" s="148"/>
      <c r="B6" s="106"/>
      <c r="C6" s="109" t="s">
        <v>213</v>
      </c>
      <c r="D6" s="108"/>
      <c r="E6" s="8"/>
      <c r="F6" s="1"/>
      <c r="G6" s="1"/>
      <c r="H6" s="1"/>
      <c r="I6" s="1"/>
      <c r="J6" s="1"/>
      <c r="K6" s="1"/>
      <c r="L6" s="1"/>
      <c r="M6" s="1"/>
      <c r="N6" s="1"/>
      <c r="O6" s="1"/>
      <c r="P6" s="1"/>
      <c r="Q6" s="1"/>
    </row>
    <row r="7" spans="1:17" customFormat="1" ht="6" customHeight="1" x14ac:dyDescent="0.25">
      <c r="A7" s="148"/>
      <c r="B7" s="106"/>
      <c r="C7" s="107"/>
      <c r="D7" s="108"/>
      <c r="E7" s="8"/>
      <c r="F7" s="1"/>
      <c r="G7" s="1"/>
      <c r="H7" s="1"/>
      <c r="I7" s="1"/>
      <c r="J7" s="1"/>
      <c r="K7" s="1"/>
      <c r="L7" s="1"/>
      <c r="M7" s="1"/>
      <c r="N7" s="1"/>
      <c r="O7" s="1"/>
      <c r="P7" s="1"/>
      <c r="Q7" s="1"/>
    </row>
    <row r="8" spans="1:17" customFormat="1" ht="15" customHeight="1" x14ac:dyDescent="0.35">
      <c r="A8" s="148"/>
      <c r="B8" s="110" t="s">
        <v>214</v>
      </c>
      <c r="C8" s="111"/>
      <c r="D8" s="108"/>
      <c r="E8" s="8"/>
      <c r="F8" s="1"/>
      <c r="G8" s="1"/>
      <c r="H8" s="1"/>
      <c r="I8" s="1"/>
      <c r="J8" s="1"/>
      <c r="K8" s="1"/>
      <c r="L8" s="1"/>
      <c r="M8" s="1"/>
      <c r="N8" s="1"/>
      <c r="O8" s="1"/>
      <c r="P8" s="1"/>
      <c r="Q8" s="1"/>
    </row>
    <row r="9" spans="1:17" customFormat="1" ht="78" customHeight="1" x14ac:dyDescent="0.25">
      <c r="A9" s="148"/>
      <c r="B9" s="106"/>
      <c r="C9" s="150"/>
      <c r="D9" s="108"/>
      <c r="E9" s="8"/>
      <c r="F9" s="1"/>
      <c r="G9" s="1"/>
      <c r="H9" s="1"/>
      <c r="I9" s="1"/>
      <c r="J9" s="1"/>
      <c r="K9" s="1"/>
      <c r="L9" s="1"/>
      <c r="M9" s="1"/>
      <c r="N9" s="1"/>
      <c r="O9" s="1"/>
      <c r="P9" s="1"/>
      <c r="Q9" s="1"/>
    </row>
    <row r="10" spans="1:17" customFormat="1" ht="6" customHeight="1" x14ac:dyDescent="0.35">
      <c r="A10" s="148"/>
      <c r="B10" s="106"/>
      <c r="C10" s="111"/>
      <c r="D10" s="108"/>
      <c r="E10" s="8"/>
      <c r="F10" s="1"/>
      <c r="G10" s="1"/>
      <c r="H10" s="1"/>
      <c r="I10" s="1"/>
      <c r="J10" s="1"/>
      <c r="K10" s="1"/>
      <c r="L10" s="1"/>
      <c r="M10" s="1"/>
      <c r="N10" s="1"/>
      <c r="O10" s="1"/>
      <c r="P10" s="1"/>
      <c r="Q10" s="1"/>
    </row>
    <row r="11" spans="1:17" customFormat="1" x14ac:dyDescent="0.25">
      <c r="A11" s="148"/>
      <c r="B11" s="110" t="s">
        <v>215</v>
      </c>
      <c r="C11" s="107"/>
      <c r="D11" s="108"/>
      <c r="E11" s="8"/>
      <c r="F11" s="1"/>
      <c r="G11" s="1"/>
      <c r="H11" s="1"/>
      <c r="I11" s="1"/>
      <c r="J11" s="1"/>
      <c r="K11" s="1"/>
      <c r="L11" s="1"/>
      <c r="M11" s="1"/>
      <c r="N11" s="1"/>
      <c r="O11" s="1"/>
      <c r="P11" s="1"/>
      <c r="Q11" s="1"/>
    </row>
    <row r="12" spans="1:17" customFormat="1" ht="78" customHeight="1" x14ac:dyDescent="0.25">
      <c r="A12" s="148"/>
      <c r="B12" s="106"/>
      <c r="C12" s="150"/>
      <c r="D12" s="108"/>
      <c r="E12" s="8"/>
      <c r="F12" s="1"/>
      <c r="G12" s="1"/>
      <c r="H12" s="1"/>
      <c r="I12" s="1"/>
      <c r="J12" s="1"/>
      <c r="K12" s="1"/>
      <c r="L12" s="1"/>
      <c r="M12" s="1"/>
      <c r="N12" s="1"/>
      <c r="O12" s="1"/>
      <c r="P12" s="1"/>
      <c r="Q12" s="1"/>
    </row>
    <row r="13" spans="1:17" customFormat="1" ht="6" customHeight="1" x14ac:dyDescent="0.35">
      <c r="A13" s="148"/>
      <c r="B13" s="106"/>
      <c r="C13" s="111"/>
      <c r="D13" s="108"/>
      <c r="E13" s="8"/>
      <c r="F13" s="1"/>
      <c r="G13" s="1"/>
      <c r="H13" s="1"/>
      <c r="I13" s="1"/>
      <c r="J13" s="1"/>
      <c r="K13" s="1"/>
      <c r="L13" s="1"/>
      <c r="M13" s="1"/>
      <c r="N13" s="1"/>
      <c r="O13" s="1"/>
      <c r="P13" s="1"/>
      <c r="Q13" s="1"/>
    </row>
    <row r="14" spans="1:17" customFormat="1" x14ac:dyDescent="0.25">
      <c r="A14" s="148"/>
      <c r="B14" s="110" t="s">
        <v>216</v>
      </c>
      <c r="C14" s="107"/>
      <c r="D14" s="108"/>
      <c r="E14" s="8"/>
      <c r="F14" s="1"/>
      <c r="G14" s="1"/>
      <c r="H14" s="1"/>
      <c r="I14" s="1"/>
      <c r="J14" s="1"/>
      <c r="K14" s="1"/>
      <c r="L14" s="1"/>
      <c r="M14" s="1"/>
      <c r="N14" s="1"/>
      <c r="O14" s="1"/>
      <c r="P14" s="1"/>
      <c r="Q14" s="1"/>
    </row>
    <row r="15" spans="1:17" customFormat="1" ht="78" customHeight="1" x14ac:dyDescent="0.25">
      <c r="A15" s="148"/>
      <c r="B15" s="106"/>
      <c r="C15" s="150"/>
      <c r="D15" s="108"/>
      <c r="E15" s="8"/>
      <c r="F15" s="1"/>
      <c r="G15" s="1"/>
      <c r="H15" s="1"/>
      <c r="I15" s="1"/>
      <c r="J15" s="1"/>
      <c r="K15" s="1"/>
      <c r="L15" s="1"/>
      <c r="M15" s="1"/>
      <c r="N15" s="1"/>
      <c r="O15" s="1"/>
      <c r="P15" s="1"/>
      <c r="Q15" s="1"/>
    </row>
    <row r="16" spans="1:17" customFormat="1" ht="6" customHeight="1" x14ac:dyDescent="0.35">
      <c r="A16" s="148"/>
      <c r="B16" s="106"/>
      <c r="C16" s="111"/>
      <c r="D16" s="108"/>
      <c r="E16" s="8"/>
      <c r="F16" s="1"/>
      <c r="G16" s="1"/>
      <c r="H16" s="1"/>
      <c r="I16" s="1"/>
      <c r="J16" s="1"/>
      <c r="K16" s="1"/>
      <c r="L16" s="1"/>
      <c r="M16" s="1"/>
      <c r="N16" s="1"/>
      <c r="O16" s="1"/>
      <c r="P16" s="1"/>
      <c r="Q16" s="1"/>
    </row>
    <row r="17" spans="1:17" customFormat="1" x14ac:dyDescent="0.25">
      <c r="A17" s="148"/>
      <c r="B17" s="110" t="s">
        <v>217</v>
      </c>
      <c r="C17" s="107"/>
      <c r="D17" s="108"/>
      <c r="E17" s="8"/>
      <c r="F17" s="1"/>
      <c r="G17" s="1"/>
      <c r="H17" s="1"/>
      <c r="I17" s="1"/>
      <c r="J17" s="1"/>
      <c r="K17" s="1"/>
      <c r="L17" s="1"/>
      <c r="M17" s="1"/>
      <c r="N17" s="1"/>
      <c r="O17" s="1"/>
      <c r="P17" s="1"/>
      <c r="Q17" s="1"/>
    </row>
    <row r="18" spans="1:17" customFormat="1" ht="78" customHeight="1" x14ac:dyDescent="0.25">
      <c r="A18" s="148"/>
      <c r="B18" s="106"/>
      <c r="C18" s="150"/>
      <c r="D18" s="108"/>
      <c r="E18" s="8"/>
      <c r="F18" s="1"/>
      <c r="G18" s="1"/>
      <c r="H18" s="1"/>
      <c r="I18" s="1"/>
      <c r="J18" s="1"/>
      <c r="K18" s="1"/>
      <c r="L18" s="1"/>
      <c r="M18" s="1"/>
      <c r="N18" s="1"/>
      <c r="O18" s="1"/>
      <c r="P18" s="1"/>
      <c r="Q18" s="1"/>
    </row>
    <row r="19" spans="1:17" customFormat="1" x14ac:dyDescent="0.25">
      <c r="A19" s="148"/>
      <c r="B19" s="112"/>
      <c r="C19" s="113"/>
      <c r="D19" s="114"/>
      <c r="E19" s="8"/>
      <c r="F19" s="1"/>
      <c r="G19" s="1"/>
      <c r="H19" s="1"/>
      <c r="I19" s="1"/>
      <c r="J19" s="1"/>
      <c r="K19" s="1"/>
      <c r="L19" s="1"/>
      <c r="M19" s="1"/>
      <c r="N19" s="1"/>
      <c r="O19" s="1"/>
      <c r="P19" s="1"/>
      <c r="Q19" s="1"/>
    </row>
    <row r="20" spans="1:17" x14ac:dyDescent="0.25">
      <c r="A20" s="8"/>
    </row>
    <row r="24" spans="1:17" x14ac:dyDescent="0.25">
      <c r="Q24" s="183"/>
    </row>
  </sheetData>
  <sheetProtection sheet="1" objects="1" scenarios="1"/>
  <phoneticPr fontId="20" type="noConversion"/>
  <pageMargins left="0.3" right="0.21" top="0.11" bottom="0.09" header="0.11" footer="0.0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47</vt:i4>
      </vt:variant>
    </vt:vector>
  </HeadingPairs>
  <TitlesOfParts>
    <vt:vector size="59" baseType="lpstr">
      <vt:lpstr>FrontPage</vt:lpstr>
      <vt:lpstr>Nursery</vt:lpstr>
      <vt:lpstr>Primary</vt:lpstr>
      <vt:lpstr>Middle</vt:lpstr>
      <vt:lpstr>Secondary</vt:lpstr>
      <vt:lpstr>Special</vt:lpstr>
      <vt:lpstr>Guidance</vt:lpstr>
      <vt:lpstr>Survey Response Burden</vt:lpstr>
      <vt:lpstr>Comments</vt:lpstr>
      <vt:lpstr>Transfer</vt:lpstr>
      <vt:lpstr>Details</vt:lpstr>
      <vt:lpstr>Lookup</vt:lpstr>
      <vt:lpstr>Guidance!_Hlt2075404</vt:lpstr>
      <vt:lpstr>_tab1</vt:lpstr>
      <vt:lpstr>Addresses</vt:lpstr>
      <vt:lpstr>FrontPage!Authcode</vt:lpstr>
      <vt:lpstr>Authcode</vt:lpstr>
      <vt:lpstr>EndMid</vt:lpstr>
      <vt:lpstr>Middle!EndNurs</vt:lpstr>
      <vt:lpstr>EndNurs</vt:lpstr>
      <vt:lpstr>EndPrim</vt:lpstr>
      <vt:lpstr>EndSec</vt:lpstr>
      <vt:lpstr>EndSpec</vt:lpstr>
      <vt:lpstr>EndTable</vt:lpstr>
      <vt:lpstr>FrontPage!LEAAddress</vt:lpstr>
      <vt:lpstr>LEALookup</vt:lpstr>
      <vt:lpstr>FrontPage!LEAName</vt:lpstr>
      <vt:lpstr>LEAName</vt:lpstr>
      <vt:lpstr>FrontPage!LEANumber</vt:lpstr>
      <vt:lpstr>LEANumber</vt:lpstr>
      <vt:lpstr>MidCheck</vt:lpstr>
      <vt:lpstr>MidSchools</vt:lpstr>
      <vt:lpstr>Middle!NursCheck</vt:lpstr>
      <vt:lpstr>NursCheck</vt:lpstr>
      <vt:lpstr>Middle!NursSchools</vt:lpstr>
      <vt:lpstr>NursSchools</vt:lpstr>
      <vt:lpstr>PrimCheck</vt:lpstr>
      <vt:lpstr>PrimSchools</vt:lpstr>
      <vt:lpstr>Comments!Print_Area</vt:lpstr>
      <vt:lpstr>FrontPage!Print_Area</vt:lpstr>
      <vt:lpstr>Middle!Print_Area</vt:lpstr>
      <vt:lpstr>Nursery!Print_Area</vt:lpstr>
      <vt:lpstr>Secondary!Print_Area</vt:lpstr>
      <vt:lpstr>Special!Print_Area</vt:lpstr>
      <vt:lpstr>'Survey Response Burden'!Print_Area</vt:lpstr>
      <vt:lpstr>Middle!Print_Titles</vt:lpstr>
      <vt:lpstr>Nursery!Print_Titles</vt:lpstr>
      <vt:lpstr>Primary!Print_Titles</vt:lpstr>
      <vt:lpstr>Secondary!Print_Titles</vt:lpstr>
      <vt:lpstr>Special!Print_Titles</vt:lpstr>
      <vt:lpstr>SecCheck</vt:lpstr>
      <vt:lpstr>SecSchools</vt:lpstr>
      <vt:lpstr>Middle!SpecCheck</vt:lpstr>
      <vt:lpstr>Nursery!SpecCheck</vt:lpstr>
      <vt:lpstr>SpecCheck</vt:lpstr>
      <vt:lpstr>Middle!SpecSchools</vt:lpstr>
      <vt:lpstr>Nursery!SpecSchools</vt:lpstr>
      <vt:lpstr>SpecSchools</vt:lpstr>
      <vt:lpstr>Year</vt:lpstr>
    </vt:vector>
  </TitlesOfParts>
  <Company>Welsh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waglogo</dc:title>
  <dc:creator>Judith David</dc:creator>
  <cp:lastModifiedBy>Craig Joyce</cp:lastModifiedBy>
  <cp:lastPrinted>2013-05-10T15:29:26Z</cp:lastPrinted>
  <dcterms:created xsi:type="dcterms:W3CDTF">1999-11-23T10:15:58Z</dcterms:created>
  <dcterms:modified xsi:type="dcterms:W3CDTF">2022-07-12T13:54:05Z</dcterms:modified>
</cp:coreProperties>
</file>